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rezione Centrale di Committenza Sanita\Monitoraggio\MEDICINA TRASFUSIONALE\LOTTI 1-2-3-4-7-8\"/>
    </mc:Choice>
  </mc:AlternateContent>
  <xr:revisionPtr revIDLastSave="0" documentId="13_ncr:1_{8EF80C0F-12E5-4E39-B53E-F77AC5B527FA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lotto 1 " sheetId="7" r:id="rId1"/>
    <sheet name="lotto 2" sheetId="9" r:id="rId2"/>
    <sheet name="lotto 3 " sheetId="1" r:id="rId3"/>
    <sheet name="lotto 4" sheetId="2" r:id="rId4"/>
    <sheet name="lotto 7" sheetId="3" r:id="rId5"/>
    <sheet name="lotto 8 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9" l="1"/>
  <c r="M24" i="9" s="1"/>
  <c r="I24" i="9"/>
  <c r="L23" i="9"/>
  <c r="M23" i="9" s="1"/>
  <c r="I23" i="9"/>
  <c r="L22" i="9"/>
  <c r="M22" i="9" s="1"/>
  <c r="I22" i="9"/>
  <c r="L21" i="9"/>
  <c r="M21" i="9" s="1"/>
  <c r="I21" i="9"/>
  <c r="L20" i="9"/>
  <c r="M20" i="9" s="1"/>
  <c r="I20" i="9"/>
  <c r="L19" i="9"/>
  <c r="M19" i="9" s="1"/>
  <c r="I19" i="9"/>
  <c r="L18" i="9"/>
  <c r="M18" i="9" s="1"/>
  <c r="I18" i="9"/>
  <c r="L17" i="9"/>
  <c r="M17" i="9" s="1"/>
  <c r="I17" i="9"/>
  <c r="L16" i="9"/>
  <c r="M16" i="9" s="1"/>
  <c r="I16" i="9"/>
  <c r="L15" i="9"/>
  <c r="M15" i="9" s="1"/>
  <c r="I15" i="9"/>
  <c r="L14" i="9"/>
  <c r="M14" i="9" s="1"/>
  <c r="I14" i="9"/>
  <c r="L13" i="9"/>
  <c r="M13" i="9" s="1"/>
  <c r="I13" i="9"/>
  <c r="L12" i="9"/>
  <c r="M12" i="9" s="1"/>
  <c r="I12" i="9"/>
  <c r="L11" i="9"/>
  <c r="M11" i="9" s="1"/>
  <c r="I11" i="9"/>
  <c r="L10" i="9"/>
  <c r="M10" i="9" s="1"/>
  <c r="I10" i="9"/>
  <c r="L9" i="9"/>
  <c r="M9" i="9" s="1"/>
  <c r="I9" i="9"/>
  <c r="L8" i="9"/>
  <c r="M8" i="9" s="1"/>
  <c r="L7" i="9"/>
  <c r="M7" i="9" s="1"/>
  <c r="L6" i="9"/>
  <c r="I43" i="7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L25" i="9" l="1"/>
  <c r="J43" i="7"/>
  <c r="M6" i="9"/>
  <c r="M25" i="9" s="1"/>
  <c r="K6" i="7"/>
  <c r="K43" i="7" s="1"/>
  <c r="D48" i="7" s="1"/>
  <c r="L9" i="5" l="1"/>
  <c r="M9" i="5" s="1"/>
  <c r="L8" i="5"/>
  <c r="M8" i="5" s="1"/>
  <c r="L7" i="5"/>
  <c r="M7" i="5" s="1"/>
  <c r="L6" i="5"/>
  <c r="M6" i="5" s="1"/>
  <c r="L10" i="5" l="1"/>
  <c r="M10" i="5"/>
  <c r="D17" i="5" s="1"/>
  <c r="L8" i="2" l="1"/>
  <c r="M8" i="2" s="1"/>
  <c r="L7" i="2"/>
  <c r="M7" i="2" s="1"/>
  <c r="L6" i="2"/>
  <c r="L9" i="2" s="1"/>
  <c r="M6" i="2" l="1"/>
  <c r="M9" i="2"/>
  <c r="D16" i="2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L25" i="1" l="1"/>
  <c r="M6" i="1"/>
  <c r="M25" i="1" s="1"/>
  <c r="D32" i="1" s="1"/>
</calcChain>
</file>

<file path=xl/sharedStrings.xml><?xml version="1.0" encoding="utf-8"?>
<sst xmlns="http://schemas.openxmlformats.org/spreadsheetml/2006/main" count="965" uniqueCount="582">
  <si>
    <t>LOTTO 3: Sistema per procedure di aferesi produttiva  - CIG: 673801410E</t>
  </si>
  <si>
    <t>Offerente:</t>
  </si>
  <si>
    <t>Haemonetics Italia S.r.l.</t>
  </si>
  <si>
    <t>RIF</t>
  </si>
  <si>
    <t>Descrizione</t>
  </si>
  <si>
    <t>Dettaglio</t>
  </si>
  <si>
    <t>Unità di Misura fabbisogno</t>
  </si>
  <si>
    <t>Fabbisogno Annuo</t>
  </si>
  <si>
    <t>Denominazione commerciale del prodotto</t>
  </si>
  <si>
    <t>Codice prodotto offerto</t>
  </si>
  <si>
    <t>Unità di misura fabbisogno/ 
unità di vendita</t>
  </si>
  <si>
    <t>Descrizione unità di vendita offerta</t>
  </si>
  <si>
    <t>Canoni/Numero unità di vendita offerte</t>
  </si>
  <si>
    <t>Prezzo unitario offerto</t>
  </si>
  <si>
    <t>Valore complessivo annuale offerto</t>
  </si>
  <si>
    <t>Valore complessivo offerto quinquennale</t>
  </si>
  <si>
    <t>LT3.0</t>
  </si>
  <si>
    <t xml:space="preserve">Separatori cellulari automatici di ultima generazione e nuovi di fabbrica </t>
  </si>
  <si>
    <t>Noleggio apparecchiatura</t>
  </si>
  <si>
    <t>canone annuale (per singola apparecchiatura fornita)</t>
  </si>
  <si>
    <t>MCS+ Sistema modulare per aferesi multicomponenti
con trasferimento dati Wireless</t>
  </si>
  <si>
    <t>09000-220-EW</t>
  </si>
  <si>
    <t>Numero di apparecchiature</t>
  </si>
  <si>
    <t>Apparecchiatura</t>
  </si>
  <si>
    <t>961714742</t>
  </si>
  <si>
    <t>Interfacciamento bidirezionale</t>
  </si>
  <si>
    <t>eLynx</t>
  </si>
  <si>
    <t>N/D</t>
  </si>
  <si>
    <t>Numero di Sistemi informatici</t>
  </si>
  <si>
    <t>Sistema informatico per la tracciabilità
/controllo dei dati delle procedure aferetiche</t>
  </si>
  <si>
    <t>LT3.1</t>
  </si>
  <si>
    <t xml:space="preserve">Eritroplasmaferesi con filtro on-line </t>
  </si>
  <si>
    <t>numero procedure</t>
  </si>
  <si>
    <t>Set per MCS+ per RBCP+ 
(globuli rossi-plasma) con filtro per filtrazione a caldo dei globuli rossi</t>
  </si>
  <si>
    <t>0947F-00</t>
  </si>
  <si>
    <t>Confezione</t>
  </si>
  <si>
    <t>Confezione costituita
da 8 pz</t>
  </si>
  <si>
    <t>914133208</t>
  </si>
  <si>
    <t>SAG-M soluzione per la conservazione
delle emazie da 140 ml</t>
  </si>
  <si>
    <t>0410D-00</t>
  </si>
  <si>
    <t>Confezione costituita
da 40 pz</t>
  </si>
  <si>
    <t>914888906</t>
  </si>
  <si>
    <t>CPD 50 soluzione anticoagulante
per aferesi da 150 ml</t>
  </si>
  <si>
    <t>0415D-00</t>
  </si>
  <si>
    <t>914888894</t>
  </si>
  <si>
    <t>Soluzione fisiologica 0.9% NaCl
in sacca da 500 ml</t>
  </si>
  <si>
    <t>Confezione costituita
da 15 pz</t>
  </si>
  <si>
    <t>914936909</t>
  </si>
  <si>
    <t>LT3.2</t>
  </si>
  <si>
    <t xml:space="preserve">Plasmaferesi semplice </t>
  </si>
  <si>
    <t>Set preassemblato per Plasmaferesi
con ago e sistema di campionamento</t>
  </si>
  <si>
    <t>00782-00</t>
  </si>
  <si>
    <t>Confezione costituita
da 20 pz</t>
  </si>
  <si>
    <t>961714755</t>
  </si>
  <si>
    <t>ACD-A sacca anticoagulante per aferesi
da 250 ml</t>
  </si>
  <si>
    <t>0425D-00</t>
  </si>
  <si>
    <t>Confezione costituita
da 30 pz</t>
  </si>
  <si>
    <t>915043715</t>
  </si>
  <si>
    <t>LT3.3</t>
  </si>
  <si>
    <t xml:space="preserve">Plasmapiastrinoaferesi con filtro on-line </t>
  </si>
  <si>
    <t>Set per MCS+ per piastrine concentrate
preconnesso (2 sacche CPP) con filtro per leucociti – UPP</t>
  </si>
  <si>
    <t>0999F-E</t>
  </si>
  <si>
    <t>916012851</t>
  </si>
  <si>
    <t>ACD-A sacca anticoagulante per aferesi
da 500 ml</t>
  </si>
  <si>
    <t>0426D-00</t>
  </si>
  <si>
    <t>915043691</t>
  </si>
  <si>
    <t>Soluzione conservante per piastrine
con Luer-lock da 300 ml</t>
  </si>
  <si>
    <t>H-SSP1130U</t>
  </si>
  <si>
    <t>914743291</t>
  </si>
  <si>
    <t>LT3.4</t>
  </si>
  <si>
    <t xml:space="preserve">Eritropiastrinoaferesi con filtro on-line per RBC e PLT </t>
  </si>
  <si>
    <t>Set per MCS+ per piastrine concentrate
e globuli rossi con 2 filtri per leucociti – UPP</t>
  </si>
  <si>
    <t>949FF-E</t>
  </si>
  <si>
    <t>916012863</t>
  </si>
  <si>
    <t>Soluzione conservante per piastrine
con Luer-locl da 300 ml</t>
  </si>
  <si>
    <t>LT3.5</t>
  </si>
  <si>
    <t xml:space="preserve">Doppia unita' di eritrociti con filtro on-line </t>
  </si>
  <si>
    <t>Set per MCS+ per SDR
(doppia unità di globuli rossi) con filtro per filtrazione a caldo dei globuli rossi</t>
  </si>
  <si>
    <t>0948F-00</t>
  </si>
  <si>
    <t>915524348</t>
  </si>
  <si>
    <t>SAG-M soluzione per la conservazione
delle emazie da 350 ml</t>
  </si>
  <si>
    <t>0411D-00</t>
  </si>
  <si>
    <t>914533967</t>
  </si>
  <si>
    <t>Totale</t>
  </si>
  <si>
    <t>Costi relativi alla sicurezza di cui all’art. 95, comma 10, del Codice</t>
  </si>
  <si>
    <t>Costi della Sicurezza da Interferenza</t>
  </si>
  <si>
    <t>Sconto medio Ponderato</t>
  </si>
  <si>
    <t>Importo complessivo offerto*</t>
  </si>
  <si>
    <t>Importo complessivo presunto*</t>
  </si>
  <si>
    <t>* Compresivo dei costi della sicurezza da interferenza</t>
  </si>
  <si>
    <t>LOTTO 4: Sistema per procedure di recupero sangue intra e post- operatorio - CIG: 6738017387</t>
  </si>
  <si>
    <t>FRESENIUS KABI ITALIA SRL - VIA CAMAGRA, 41 - 37063 - ISOLA DELLA SCALA (VR)</t>
  </si>
  <si>
    <t>Unità di misura fabbisogno/ unità di vendita</t>
  </si>
  <si>
    <t>LT4.0</t>
  </si>
  <si>
    <t xml:space="preserve">Apparecchiature automatiche per recupero intra/post operatorio. </t>
  </si>
  <si>
    <t>CATSmart, completo di accessori 
(VEDERE DETTAGLIO ALLEGATO)</t>
  </si>
  <si>
    <t>N.A.</t>
  </si>
  <si>
    <t>961714817</t>
  </si>
  <si>
    <t>LT4.1</t>
  </si>
  <si>
    <t>Kit per recupero intra operatorio</t>
  </si>
  <si>
    <t xml:space="preserve">AT3 + ATR 120 + ATS 
+ TUBO RACCORDO VUOTO
(VEDERE DETTAGLIO ALLEGATO) </t>
  </si>
  <si>
    <t>9005103 + 9108471 + 9108481 +B100776</t>
  </si>
  <si>
    <t>CONF.TO COMPLESSIVO: 40 pz.
(VEDERE DETTAGLIO ALLEGATO CON INDICAZIONE DEI CONF.TI DEI SINGOLI KIT)</t>
  </si>
  <si>
    <t>961714831 + 961714843 + 914125760 + 961714856</t>
  </si>
  <si>
    <t>LT4.2</t>
  </si>
  <si>
    <t>Kit per recupero post operatorio</t>
  </si>
  <si>
    <t>ATP</t>
  </si>
  <si>
    <t>CONF.TO: 16 pz.</t>
  </si>
  <si>
    <t>961714829</t>
  </si>
  <si>
    <t>I costi relativi alla sicurezza sono pari al 2% 
dell’importo dell’offerta e, quindi, 
equivalenti ad € 18.434,18 (QUINQUENNALI)</t>
  </si>
  <si>
    <r>
      <rPr>
        <b/>
        <sz val="9"/>
        <color rgb="FFFFFFFF"/>
        <rFont val="Garamond"/>
        <family val="1"/>
      </rPr>
      <t>LOTTO 7: Determinazione gruppi sanguigni su vetrino e/o provetta con antisieri mediante metodiche manuali  - CIG: 6738107DC9</t>
    </r>
  </si>
  <si>
    <t xml:space="preserve">P.I.E.CO. S.r.l.            </t>
  </si>
  <si>
    <r>
      <rPr>
        <b/>
        <sz val="12"/>
        <color rgb="FFFFFFFF"/>
        <rFont val="Garamond"/>
        <family val="1"/>
      </rPr>
      <t>RIF</t>
    </r>
  </si>
  <si>
    <r>
      <rPr>
        <b/>
        <sz val="12"/>
        <color rgb="FFFFFFFF"/>
        <rFont val="Garamond"/>
        <family val="1"/>
      </rPr>
      <t>Dettaglio</t>
    </r>
  </si>
  <si>
    <r>
      <rPr>
        <b/>
        <sz val="12"/>
        <color rgb="FFFFFFFF"/>
        <rFont val="Garamond"/>
        <family val="1"/>
      </rPr>
      <t>Unità di Misura fabbisogno</t>
    </r>
  </si>
  <si>
    <r>
      <rPr>
        <b/>
        <sz val="12"/>
        <color rgb="FFFFFFFF"/>
        <rFont val="Garamond"/>
        <family val="1"/>
      </rPr>
      <t>Fabbisogno Annuo</t>
    </r>
  </si>
  <si>
    <r>
      <rPr>
        <b/>
        <sz val="12"/>
        <color rgb="FFFFFFFF"/>
        <rFont val="Garamond"/>
        <family val="1"/>
      </rPr>
      <t>Denominazione commerciale del prodotto</t>
    </r>
  </si>
  <si>
    <r>
      <rPr>
        <b/>
        <sz val="12"/>
        <color rgb="FFFFFFFF"/>
        <rFont val="Garamond"/>
        <family val="1"/>
      </rPr>
      <t>Codice prodotto offerto</t>
    </r>
  </si>
  <si>
    <r>
      <rPr>
        <b/>
        <sz val="12"/>
        <color rgb="FFFFFFFF"/>
        <rFont val="Garamond"/>
        <family val="1"/>
      </rPr>
      <t>Unità di misura fabbisogno/ unità di vendita</t>
    </r>
  </si>
  <si>
    <r>
      <rPr>
        <b/>
        <sz val="12"/>
        <color rgb="FFFFFFFF"/>
        <rFont val="Garamond"/>
        <family val="1"/>
      </rPr>
      <t>Descrizione unità di vendita offerta</t>
    </r>
  </si>
  <si>
    <r>
      <rPr>
        <b/>
        <sz val="12"/>
        <color rgb="FFFFFFFF"/>
        <rFont val="Garamond"/>
        <family val="1"/>
      </rPr>
      <t>Numero unità di vendita offerte</t>
    </r>
  </si>
  <si>
    <r>
      <rPr>
        <b/>
        <sz val="12"/>
        <color rgb="FFFFFFFF"/>
        <rFont val="Garamond"/>
        <family val="1"/>
      </rPr>
      <t>Prezzo unitario offerto</t>
    </r>
  </si>
  <si>
    <r>
      <rPr>
        <b/>
        <sz val="12"/>
        <color rgb="FFFFFFFF"/>
        <rFont val="Garamond"/>
        <family val="1"/>
      </rPr>
      <t>Valore complessivo annuale offerto</t>
    </r>
  </si>
  <si>
    <r>
      <rPr>
        <b/>
        <sz val="12"/>
        <color rgb="FFFFFFFF"/>
        <rFont val="Garamond"/>
        <family val="1"/>
      </rPr>
      <t>Valore complessivo offerto quinquennale</t>
    </r>
  </si>
  <si>
    <t>LT7.0</t>
  </si>
  <si>
    <t>Anti A</t>
  </si>
  <si>
    <t>ml</t>
  </si>
  <si>
    <t>Anti A Monoclonale</t>
  </si>
  <si>
    <t>S0040/600010</t>
  </si>
  <si>
    <t>n. 200 determinazioni per confezione</t>
  </si>
  <si>
    <t>confezione 1x10 ml</t>
  </si>
  <si>
    <t>914604766</t>
  </si>
  <si>
    <t>LT7.1</t>
  </si>
  <si>
    <t>Anti B</t>
  </si>
  <si>
    <t>Anti B Monoclonale</t>
  </si>
  <si>
    <t>S0056/610010</t>
  </si>
  <si>
    <t>914604778</t>
  </si>
  <si>
    <t>LT7.2</t>
  </si>
  <si>
    <t>Anti AB</t>
  </si>
  <si>
    <t>Anti A,B Monoclonale</t>
  </si>
  <si>
    <t>S0153/620010</t>
  </si>
  <si>
    <t>914614134</t>
  </si>
  <si>
    <t>LT7.3</t>
  </si>
  <si>
    <t>Anti D monoclonale</t>
  </si>
  <si>
    <t>Anti D IgM/IgG Monoclonale</t>
  </si>
  <si>
    <t>S0425/740010</t>
  </si>
  <si>
    <t>914604754</t>
  </si>
  <si>
    <t>LT7.4</t>
  </si>
  <si>
    <t>Anti D policlonale</t>
  </si>
  <si>
    <t>Anti D Policlonale</t>
  </si>
  <si>
    <t>S0420/CE</t>
  </si>
  <si>
    <t>914616887</t>
  </si>
  <si>
    <t>LT7.5</t>
  </si>
  <si>
    <t>Anti CDE</t>
  </si>
  <si>
    <t>Anti CDE IgM/IgG Monoclonale</t>
  </si>
  <si>
    <t>S0732/CE</t>
  </si>
  <si>
    <t>915035683</t>
  </si>
  <si>
    <t>LT7.6</t>
  </si>
  <si>
    <t>Anti K</t>
  </si>
  <si>
    <t>Anti Kell Monoclonale</t>
  </si>
  <si>
    <t>S2632/760010</t>
  </si>
  <si>
    <t>915035733</t>
  </si>
  <si>
    <t>LT7.7</t>
  </si>
  <si>
    <t>Anti C</t>
  </si>
  <si>
    <t>Anti C Monoclonale</t>
  </si>
  <si>
    <t>S0830/690005</t>
  </si>
  <si>
    <t>n. 100 determinazioni per confezione</t>
  </si>
  <si>
    <t>confezione 1x 5 ml</t>
  </si>
  <si>
    <t>915035669</t>
  </si>
  <si>
    <t>LT7.8</t>
  </si>
  <si>
    <t>Anti c</t>
  </si>
  <si>
    <t>Anti c Monoclonale</t>
  </si>
  <si>
    <t>S1030/692005</t>
  </si>
  <si>
    <t>915035671</t>
  </si>
  <si>
    <t>LT7.9</t>
  </si>
  <si>
    <t>Anti E</t>
  </si>
  <si>
    <t>Anti E Monoclonale</t>
  </si>
  <si>
    <t>S0930/691005</t>
  </si>
  <si>
    <t>915035707</t>
  </si>
  <si>
    <t>LT7.10</t>
  </si>
  <si>
    <t>Anti e</t>
  </si>
  <si>
    <t>Anti e Monoclonale</t>
  </si>
  <si>
    <t>S1130/693005</t>
  </si>
  <si>
    <t>915035719</t>
  </si>
  <si>
    <t>LT7.11</t>
  </si>
  <si>
    <t>Anti A1</t>
  </si>
  <si>
    <t>Anti A1 Lectina</t>
  </si>
  <si>
    <t>S0414/116005</t>
  </si>
  <si>
    <t>961714920</t>
  </si>
  <si>
    <t>LT7.12</t>
  </si>
  <si>
    <t>Anti M</t>
  </si>
  <si>
    <t>Anti M Policlonale</t>
  </si>
  <si>
    <t>S2228/311002</t>
  </si>
  <si>
    <t>n. 40 determinazioni per confezione</t>
  </si>
  <si>
    <t>confezione 1x 2 ml</t>
  </si>
  <si>
    <t>915687988</t>
  </si>
  <si>
    <t>LT7.13</t>
  </si>
  <si>
    <t>Anti N</t>
  </si>
  <si>
    <t>Anti N Policlonale</t>
  </si>
  <si>
    <t>S2317/312002</t>
  </si>
  <si>
    <t>915687990</t>
  </si>
  <si>
    <t>LT7.14</t>
  </si>
  <si>
    <t>Anti S</t>
  </si>
  <si>
    <t>Anti S  Monoclonale</t>
  </si>
  <si>
    <t>S2626/770002</t>
  </si>
  <si>
    <t>915035796</t>
  </si>
  <si>
    <t>LT7.15</t>
  </si>
  <si>
    <t>Anti s</t>
  </si>
  <si>
    <t>Anti s Policlonale</t>
  </si>
  <si>
    <t>S2511/314002</t>
  </si>
  <si>
    <t>961714932</t>
  </si>
  <si>
    <t>LT7.16</t>
  </si>
  <si>
    <t>Anti P1</t>
  </si>
  <si>
    <t>Anti P1 Monoclonale</t>
  </si>
  <si>
    <t>S3217/315002</t>
  </si>
  <si>
    <t>915035784</t>
  </si>
  <si>
    <t>LT7.17</t>
  </si>
  <si>
    <t>Anti Lea</t>
  </si>
  <si>
    <t>Anti Lea Monoclonale</t>
  </si>
  <si>
    <t>S3410/630002</t>
  </si>
  <si>
    <t>915035745</t>
  </si>
  <si>
    <t>LT7.18</t>
  </si>
  <si>
    <t>Anti Leb</t>
  </si>
  <si>
    <t>Anti Leb Monoclonale</t>
  </si>
  <si>
    <t>S3412/631002</t>
  </si>
  <si>
    <t>914614146</t>
  </si>
  <si>
    <t>LT7.19</t>
  </si>
  <si>
    <t>Anti k (cellano)</t>
  </si>
  <si>
    <t>Anti k (cellano) Policlonale</t>
  </si>
  <si>
    <t>S2716/320002</t>
  </si>
  <si>
    <t>915035695</t>
  </si>
  <si>
    <t>LT7.20</t>
  </si>
  <si>
    <t>Siero di Coombs</t>
  </si>
  <si>
    <t>S1630/435010</t>
  </si>
  <si>
    <t>914614122</t>
  </si>
  <si>
    <t>LT7.21</t>
  </si>
  <si>
    <t>Liss</t>
  </si>
  <si>
    <t>S6610/480010</t>
  </si>
  <si>
    <t>915035657</t>
  </si>
  <si>
    <t>LT7.22</t>
  </si>
  <si>
    <t>Bromelina</t>
  </si>
  <si>
    <t>S2029/443010</t>
  </si>
  <si>
    <t>961714944</t>
  </si>
  <si>
    <t>LT7.23</t>
  </si>
  <si>
    <t>Albumina</t>
  </si>
  <si>
    <t>Albumina Bovina 22%</t>
  </si>
  <si>
    <t>S1914/451010</t>
  </si>
  <si>
    <t>914607647</t>
  </si>
  <si>
    <t>LT7.24</t>
  </si>
  <si>
    <t>Anti Jka</t>
  </si>
  <si>
    <t>Anti Jka Policlonale</t>
  </si>
  <si>
    <t>S3313/323002</t>
  </si>
  <si>
    <t>915688004</t>
  </si>
  <si>
    <t>LT7.25</t>
  </si>
  <si>
    <t>Anti JKb</t>
  </si>
  <si>
    <t>Anti Jkb Policlonale</t>
  </si>
  <si>
    <t>S3314/324002</t>
  </si>
  <si>
    <t>915688028</t>
  </si>
  <si>
    <t>LT7.26</t>
  </si>
  <si>
    <t>Anti Fya</t>
  </si>
  <si>
    <t>Anti Fya Monoclonale</t>
  </si>
  <si>
    <t>S3310/774002</t>
  </si>
  <si>
    <t>961714957</t>
  </si>
  <si>
    <t>LT7.27</t>
  </si>
  <si>
    <t>Anti Fyb</t>
  </si>
  <si>
    <t>Anti Fyb Policlonale</t>
  </si>
  <si>
    <t>S3119/317002</t>
  </si>
  <si>
    <t>914533346</t>
  </si>
  <si>
    <t>LT7.28</t>
  </si>
  <si>
    <t>Anti Lua</t>
  </si>
  <si>
    <t>Anti Lua Policlonale</t>
  </si>
  <si>
    <t>S3420/CE</t>
  </si>
  <si>
    <t>914533359</t>
  </si>
  <si>
    <t>LT7.29</t>
  </si>
  <si>
    <t>Anti Lub</t>
  </si>
  <si>
    <t>Anti Lub Policlonale</t>
  </si>
  <si>
    <t>S3422/CE</t>
  </si>
  <si>
    <t>961714969</t>
  </si>
  <si>
    <t>LT7.30</t>
  </si>
  <si>
    <t>Anti Cw</t>
  </si>
  <si>
    <t>Anti Cw Monoclonale</t>
  </si>
  <si>
    <t>S2209/CE</t>
  </si>
  <si>
    <t>915303919</t>
  </si>
  <si>
    <t>LT7.31</t>
  </si>
  <si>
    <t>antiKpa</t>
  </si>
  <si>
    <t>Anti Kpa Policlonale</t>
  </si>
  <si>
    <t>S2813/321002</t>
  </si>
  <si>
    <t>914533361</t>
  </si>
  <si>
    <t>LT7.32</t>
  </si>
  <si>
    <t>antiKpb</t>
  </si>
  <si>
    <t>Anti Kpb Policlonale</t>
  </si>
  <si>
    <t>S2814/322002</t>
  </si>
  <si>
    <t>914533373</t>
  </si>
  <si>
    <t>LT7.33</t>
  </si>
  <si>
    <t>anti-H</t>
  </si>
  <si>
    <t>Anti H Lectina</t>
  </si>
  <si>
    <t>S0316/115002</t>
  </si>
  <si>
    <t>961714971</t>
  </si>
  <si>
    <t>LT7.34</t>
  </si>
  <si>
    <t>Kit per Eluato</t>
  </si>
  <si>
    <t>Red Cell Elute</t>
  </si>
  <si>
    <t>S3000/930110</t>
  </si>
  <si>
    <t>&gt;10 test per Kit</t>
  </si>
  <si>
    <t>Kit 4 flaconi</t>
  </si>
  <si>
    <t>961714983</t>
  </si>
  <si>
    <t>LT7.35</t>
  </si>
  <si>
    <t>Anti Jsb</t>
  </si>
  <si>
    <t>S7845/213186</t>
  </si>
  <si>
    <t>961714995</t>
  </si>
  <si>
    <t>LT7.36</t>
  </si>
  <si>
    <t>Controllo di Qualita' intralab per Anti A, Anti B, Anti D ed Anti AB</t>
  </si>
  <si>
    <t>Abbonamento che garantisca  un controllo giornaliero (tutti i  giorni solari dell'anno)</t>
  </si>
  <si>
    <t>canone annuale</t>
  </si>
  <si>
    <t>AlbaCheck</t>
  </si>
  <si>
    <t>E9038/Z489</t>
  </si>
  <si>
    <t>n. 120 determinazioni per confezione</t>
  </si>
  <si>
    <t>confezione 4x 6 ml</t>
  </si>
  <si>
    <t>961715000</t>
  </si>
  <si>
    <t>LT7.37</t>
  </si>
  <si>
    <t>Controllo di Qualita' interlab</t>
  </si>
  <si>
    <t>ABBONAMENTO VEQ INTERNAZIONALE</t>
  </si>
  <si>
    <t>Competency Testing Kit</t>
  </si>
  <si>
    <t>E9060/Z276</t>
  </si>
  <si>
    <t>confezione 10x 2 ml</t>
  </si>
  <si>
    <t>961715012</t>
  </si>
  <si>
    <r>
      <rPr>
        <b/>
        <sz val="11"/>
        <color rgb="FFFFFFFF"/>
        <rFont val="Garamond"/>
        <family val="1"/>
      </rPr>
      <t>Costi relativi alla sicurezza di cui all’art. 95, comma 10, del Codice</t>
    </r>
  </si>
  <si>
    <r>
      <rPr>
        <b/>
        <sz val="7"/>
        <color rgb="FFFFFFFF"/>
        <rFont val="Garamond"/>
        <family val="1"/>
      </rPr>
      <t>Sconto medio Ponderato</t>
    </r>
  </si>
  <si>
    <r>
      <rPr>
        <b/>
        <sz val="7"/>
        <color rgb="FFFFFFFF"/>
        <rFont val="Garamond"/>
        <family val="1"/>
      </rPr>
      <t>Importo complessivo offerto*</t>
    </r>
  </si>
  <si>
    <r>
      <rPr>
        <b/>
        <sz val="7"/>
        <color rgb="FFFFFFFF"/>
        <rFont val="Garamond"/>
        <family val="1"/>
      </rPr>
      <t>Importo complessivo presunto*</t>
    </r>
  </si>
  <si>
    <t>LOTTO 8: Sistema per ricerca acidi nucleici sulle unità di sangue da validare (NAT) - CIG: 673811111A</t>
  </si>
  <si>
    <t>ROCHE DIAGNOSTICS S.P.A.  SEDE LEGALE: PIAZZA DURANTE, 11 - 20131 MILANO -------------SEDE OPERATIVA V.LE G.B. STUCCHI, 110 - 20900 MONZA (MB)   C.F. /P.IVA  101812200152</t>
  </si>
  <si>
    <t>LT8.0</t>
  </si>
  <si>
    <t>Sistema analitico</t>
  </si>
  <si>
    <t xml:space="preserve">COBAS  6800 </t>
  </si>
  <si>
    <t>05524245001</t>
  </si>
  <si>
    <t>INTERFACCIAMENTO</t>
  </si>
  <si>
    <t>N.P.</t>
  </si>
  <si>
    <t>LT8.1</t>
  </si>
  <si>
    <t xml:space="preserve">Determinazioni NAT su emocomponenti da validare                 </t>
  </si>
  <si>
    <t>numero di procedure</t>
  </si>
  <si>
    <t>COBAS 6800 MPX 480 TEST</t>
  </si>
  <si>
    <t>06997716190</t>
  </si>
  <si>
    <t>480 DETERMINAZIONI</t>
  </si>
  <si>
    <t>LT8.2</t>
  </si>
  <si>
    <t>ABBONAMENTO VEQ</t>
  </si>
  <si>
    <t>VEQ</t>
  </si>
  <si>
    <t>1 ABBONAMENTO</t>
  </si>
  <si>
    <t>960936197</t>
  </si>
  <si>
    <t>961696554</t>
  </si>
  <si>
    <t>BIO-RAD LABORATORIES SRL</t>
  </si>
  <si>
    <t>LT2.0</t>
  </si>
  <si>
    <t>Punto Operativo: Sistema analitico</t>
  </si>
  <si>
    <t>Noleggio apparecchiatura SUBLOTTO A</t>
  </si>
  <si>
    <t>IH-500</t>
  </si>
  <si>
    <t>001500V</t>
  </si>
  <si>
    <t>strumento Walk away completamente automatico completo di software IH Com,
 PC , Gruppo continuita, software Bricare per assistenza remoto,
 lettore a barre stampante</t>
  </si>
  <si>
    <t>Noleggio apparecchiatura SUBLOTTO B</t>
  </si>
  <si>
    <t>IH-1000</t>
  </si>
  <si>
    <t>001000KT</t>
  </si>
  <si>
    <t>interfacciamento</t>
  </si>
  <si>
    <t>LT2.1</t>
  </si>
  <si>
    <t xml:space="preserve">Eritrociti per test di Coombs indiretto almeno 3 cellule </t>
  </si>
  <si>
    <t>Abbonamento annuale</t>
  </si>
  <si>
    <t>ID DIACELL I-II-III 3X10 ML</t>
  </si>
  <si>
    <t>004310v</t>
  </si>
  <si>
    <t>ML</t>
  </si>
  <si>
    <t>LT2.2</t>
  </si>
  <si>
    <t>Eritrociti per identificazione anticorpi irreg.</t>
  </si>
  <si>
    <t xml:space="preserve">IDPANEL SET OF 11 VIALS </t>
  </si>
  <si>
    <t>004114v</t>
  </si>
  <si>
    <t>LT2.3</t>
  </si>
  <si>
    <t xml:space="preserve">Eritrociti per test ABO indiretto a 4 cellule </t>
  </si>
  <si>
    <t xml:space="preserve">ID DIACELL ABO A1 A2 B O </t>
  </si>
  <si>
    <t>003619V</t>
  </si>
  <si>
    <t xml:space="preserve">ML </t>
  </si>
  <si>
    <t>LT2.4</t>
  </si>
  <si>
    <t xml:space="preserve">Cards A/B/AB/D/CDE/Ctl </t>
  </si>
  <si>
    <t>numero determinazini</t>
  </si>
  <si>
    <t xml:space="preserve">IDDIACLON ABO/RH  24X12 PCES </t>
  </si>
  <si>
    <t>001043v</t>
  </si>
  <si>
    <t>LT2.5</t>
  </si>
  <si>
    <t xml:space="preserve">Cards A/B/D1/D2/Kell/Ctl, in alternativa Kell a parte  </t>
  </si>
  <si>
    <t>ID DIACLON ABO/D 24X12 STK</t>
  </si>
  <si>
    <t>001323V</t>
  </si>
  <si>
    <t xml:space="preserve">ID DIACLON ANTI K </t>
  </si>
  <si>
    <t>002121V</t>
  </si>
  <si>
    <t>PCES</t>
  </si>
  <si>
    <t>LT2.6</t>
  </si>
  <si>
    <t xml:space="preserve">Cards A/B/AB/D1/D2/Ctl </t>
  </si>
  <si>
    <t>IDDIACLON ABO/D 24X12 STK</t>
  </si>
  <si>
    <t>STK</t>
  </si>
  <si>
    <t>LT2.7</t>
  </si>
  <si>
    <t xml:space="preserve">Cards C/c/E/e/K/Ctl </t>
  </si>
  <si>
    <t>ID DIACLON RH SUBGROUPS+ K</t>
  </si>
  <si>
    <t>002127V</t>
  </si>
  <si>
    <t>LT2.8</t>
  </si>
  <si>
    <t xml:space="preserve">Cards neutre  per gruppo indiretto </t>
  </si>
  <si>
    <t>ID NACL ENZYME TEST  24X12 PCES</t>
  </si>
  <si>
    <t>005017V</t>
  </si>
  <si>
    <t>LT2.9</t>
  </si>
  <si>
    <t xml:space="preserve">Cards contenenti siero di coombs polispecifico (anti IgG + C3) </t>
  </si>
  <si>
    <t>ID LISS COOMBS 24X12 PCES</t>
  </si>
  <si>
    <t>004017V</t>
  </si>
  <si>
    <t>LT2.10</t>
  </si>
  <si>
    <t xml:space="preserve">Cards Neutre </t>
  </si>
  <si>
    <t>LT2.11</t>
  </si>
  <si>
    <t xml:space="preserve">Cards per test di coombs diretto </t>
  </si>
  <si>
    <t xml:space="preserve">PCES </t>
  </si>
  <si>
    <t>LT2.12</t>
  </si>
  <si>
    <t xml:space="preserve">Cards A/B/AB/D/Coombs/Ctl </t>
  </si>
  <si>
    <t xml:space="preserve">IDDIACLON ABO/RH NEW BORN </t>
  </si>
  <si>
    <t>001048V</t>
  </si>
  <si>
    <t>LT2.13</t>
  </si>
  <si>
    <t>Cards ABD/ABD</t>
  </si>
  <si>
    <t xml:space="preserve">ID DIACLON ABD CONFIRMATION </t>
  </si>
  <si>
    <t>001257V</t>
  </si>
  <si>
    <t>LT2.14</t>
  </si>
  <si>
    <t>Controllo di Qualita' intralab</t>
  </si>
  <si>
    <t>Abbonamento con controlli da eseguire tutti i  giorni solari dell'anno</t>
  </si>
  <si>
    <t>DIAMED Q,C SYSTEM 1X1 SETT</t>
  </si>
  <si>
    <t>009930V</t>
  </si>
  <si>
    <t>LT2.15</t>
  </si>
  <si>
    <t>EQAS BLLOD TYPING 1°2°3° INVIO</t>
  </si>
  <si>
    <t>120000837/12000838
120000839</t>
  </si>
  <si>
    <t>961719022 
961719034 961719046</t>
  </si>
  <si>
    <t xml:space="preserve">
LOTTO 2: Sistema automatico per la determinazione dei gruppi sanguigni e ricerca anticorpi su colonna – SUBLOTTI A e B 
 CIG: 673797942B</t>
  </si>
  <si>
    <t>LOTTO 1: Sistema automatico per la determinazione dei gruppi sanguigni e ricerca di anticorpi su micropiastra  
CIG: 673796589C</t>
  </si>
  <si>
    <t>IMMUCOR ITALIA S.p.A.</t>
  </si>
  <si>
    <t>Codice interno ditta</t>
  </si>
  <si>
    <t>LT1.0</t>
  </si>
  <si>
    <t>GALILEO NEO</t>
  </si>
  <si>
    <t>0064600</t>
  </si>
  <si>
    <t>961870173</t>
  </si>
  <si>
    <t>LT1.1</t>
  </si>
  <si>
    <t xml:space="preserve"> Eritrociti per gruppo indiretto</t>
  </si>
  <si>
    <t>Referencells® A(1), A(2), B and O</t>
  </si>
  <si>
    <t>0002338</t>
  </si>
  <si>
    <t>914604893</t>
  </si>
  <si>
    <t xml:space="preserve"> determinazioni</t>
  </si>
  <si>
    <t xml:space="preserve">numero </t>
  </si>
  <si>
    <t>Galileo Microplates (con barcode)</t>
  </si>
  <si>
    <t>0066050</t>
  </si>
  <si>
    <t>914604968</t>
  </si>
  <si>
    <t>LT1.2</t>
  </si>
  <si>
    <r>
      <t>Eritrociti per la ricerca di anticorpi irregolari</t>
    </r>
    <r>
      <rPr>
        <b/>
        <sz val="11"/>
        <rFont val="Garamond"/>
        <family val="1"/>
      </rPr>
      <t xml:space="preserve"> (almeno a 3 cellule da singolo donatore)</t>
    </r>
  </si>
  <si>
    <t xml:space="preserve">Capture-R® Ready Indicator Cells </t>
  </si>
  <si>
    <t>0006428</t>
  </si>
  <si>
    <t>915014791</t>
  </si>
  <si>
    <r>
      <t xml:space="preserve">Eritrociti per la ricerca di anticorpi irregolari </t>
    </r>
    <r>
      <rPr>
        <b/>
        <sz val="11"/>
        <rFont val="Garamond"/>
        <family val="1"/>
      </rPr>
      <t>(almeno a 3 cellule da singolo donatore)</t>
    </r>
  </si>
  <si>
    <t>numero determinazioni</t>
  </si>
  <si>
    <t xml:space="preserve">Capture-R® Ready-Screen® (4) Plates </t>
  </si>
  <si>
    <t>0066812</t>
  </si>
  <si>
    <t>915528018</t>
  </si>
  <si>
    <t>Capture® LISS</t>
  </si>
  <si>
    <t>0006420</t>
  </si>
  <si>
    <t>914998101</t>
  </si>
  <si>
    <t>Capture-R® Control Kit [positive, negative] *</t>
  </si>
  <si>
    <t>///</t>
  </si>
  <si>
    <t>0066236</t>
  </si>
  <si>
    <t>914998063</t>
  </si>
  <si>
    <t>LT1.3</t>
  </si>
  <si>
    <t xml:space="preserve">Anti - A </t>
  </si>
  <si>
    <t>immuClone® Anti-A Galileo, IgM</t>
  </si>
  <si>
    <t>0066001</t>
  </si>
  <si>
    <t>914605009</t>
  </si>
  <si>
    <t>LT1.4</t>
  </si>
  <si>
    <t xml:space="preserve">Anti - B </t>
  </si>
  <si>
    <t>immuClone® Anti-B Galileo, IgM</t>
  </si>
  <si>
    <t>0066002</t>
  </si>
  <si>
    <t>914605011</t>
  </si>
  <si>
    <t>LT1.5</t>
  </si>
  <si>
    <t xml:space="preserve">Anti - AB </t>
  </si>
  <si>
    <t>immuClone® Anti-A,B Galileo, IgM</t>
  </si>
  <si>
    <t>0066003</t>
  </si>
  <si>
    <t>914997996</t>
  </si>
  <si>
    <t>LT1.6</t>
  </si>
  <si>
    <t xml:space="preserve">Anti - D </t>
  </si>
  <si>
    <t>NOVACLONE® Anti-D Galileo, IgM + IgG</t>
  </si>
  <si>
    <t>0066036</t>
  </si>
  <si>
    <t>914998012</t>
  </si>
  <si>
    <t>LT1.7</t>
  </si>
  <si>
    <t xml:space="preserve">Anti - D diverso dal precedente </t>
  </si>
  <si>
    <t>Anti D Optimum IgM</t>
  </si>
  <si>
    <t>LT1.8</t>
  </si>
  <si>
    <t xml:space="preserve">Anti - CDE </t>
  </si>
  <si>
    <t>immuClone® Anti-CDE Galileo, IgM + IgG</t>
  </si>
  <si>
    <t>0066010</t>
  </si>
  <si>
    <t>915528020</t>
  </si>
  <si>
    <t>LT1.9</t>
  </si>
  <si>
    <t xml:space="preserve">Anti - C </t>
  </si>
  <si>
    <t>immuClone® (2) Anti-C Galileo, IgM</t>
  </si>
  <si>
    <t>0066012</t>
  </si>
  <si>
    <t>915318657</t>
  </si>
  <si>
    <t>LT1.10</t>
  </si>
  <si>
    <t xml:space="preserve">Anti - c </t>
  </si>
  <si>
    <t>immuClone® (2) Anti-c Galileo, IgM</t>
  </si>
  <si>
    <t>0066014</t>
  </si>
  <si>
    <t>915318669</t>
  </si>
  <si>
    <t>LT1.11</t>
  </si>
  <si>
    <t xml:space="preserve">Anti - E </t>
  </si>
  <si>
    <t>immuClone® (2) Anti-E Galileo, IgM</t>
  </si>
  <si>
    <t>0066016</t>
  </si>
  <si>
    <t>915318671</t>
  </si>
  <si>
    <t>LT1.12</t>
  </si>
  <si>
    <t xml:space="preserve">Anti - e </t>
  </si>
  <si>
    <t>immuClone® (2) Anti-e Galileo, IgM</t>
  </si>
  <si>
    <t>0066018</t>
  </si>
  <si>
    <t>915318683</t>
  </si>
  <si>
    <t>LT1.13</t>
  </si>
  <si>
    <t xml:space="preserve">Anti - K </t>
  </si>
  <si>
    <t>Automated ImmuClone® Anti-K Galileo, IgM</t>
  </si>
  <si>
    <t>0066088</t>
  </si>
  <si>
    <t>915318695</t>
  </si>
  <si>
    <t>LT1.14</t>
  </si>
  <si>
    <t xml:space="preserve">Anti - k </t>
  </si>
  <si>
    <t>Anti-k (Cellano) micro 5ml</t>
  </si>
  <si>
    <t>0066306</t>
  </si>
  <si>
    <t>914998291</t>
  </si>
  <si>
    <t>LT1.15</t>
  </si>
  <si>
    <t>Anti RH Controllo</t>
  </si>
  <si>
    <t>immuClone® Rh-Hr Control Galileo</t>
  </si>
  <si>
    <t>0066006</t>
  </si>
  <si>
    <t>914605112</t>
  </si>
  <si>
    <t>LT1.16</t>
  </si>
  <si>
    <t xml:space="preserve">Prove di compatibilita' </t>
  </si>
  <si>
    <t xml:space="preserve">Capture-R® Select Plates </t>
  </si>
  <si>
    <t>0006446</t>
  </si>
  <si>
    <t>915043929</t>
  </si>
  <si>
    <t>LT1.17</t>
  </si>
  <si>
    <t>corQC®Extend Standard Cell, Cell I - IV Galileo</t>
  </si>
  <si>
    <t>0066297</t>
  </si>
  <si>
    <t>914604931</t>
  </si>
  <si>
    <t>LT1.18</t>
  </si>
  <si>
    <t>Immunoematologia Eritroctaria-Prove di Compatibilità</t>
  </si>
  <si>
    <t>IMHX444</t>
  </si>
  <si>
    <t>961870185</t>
  </si>
  <si>
    <t>Materiale accessorio</t>
  </si>
  <si>
    <t>Galileo Diluent</t>
  </si>
  <si>
    <t>0066058</t>
  </si>
  <si>
    <t>916156692</t>
  </si>
  <si>
    <t>Negative Control micro 5ml</t>
  </si>
  <si>
    <t>0066299</t>
  </si>
  <si>
    <t>915043943</t>
  </si>
  <si>
    <t>DAT Positive Control Cells Galileo</t>
  </si>
  <si>
    <t>0066122</t>
  </si>
  <si>
    <t>914604943</t>
  </si>
  <si>
    <t>Galileo System Liquid</t>
  </si>
  <si>
    <t>0066056</t>
  </si>
  <si>
    <t>914604994</t>
  </si>
  <si>
    <t>Stir ball dispenser</t>
  </si>
  <si>
    <t>0066074</t>
  </si>
  <si>
    <t>914998087</t>
  </si>
  <si>
    <t>PeraSafe powder</t>
  </si>
  <si>
    <t>0066078</t>
  </si>
  <si>
    <t>915014866</t>
  </si>
  <si>
    <t>Stir balls</t>
  </si>
  <si>
    <t>0006226</t>
  </si>
  <si>
    <t>914998075</t>
  </si>
  <si>
    <t>Tappi Griffin</t>
  </si>
  <si>
    <t>PBI8063</t>
  </si>
  <si>
    <t>915528006</t>
  </si>
  <si>
    <t>Codice  (paraf)</t>
  </si>
  <si>
    <t>sostituzione  Anti s ( piccolo) policlonale 1 x 2 ml codice  S 2511/3140002  ( RIF. L7.15) con il reagente  equivalente Anti s ( piccolo) policvlonale 1 x 2 ml  codice  S2511/CE  COD. PARAF 962545113</t>
  </si>
  <si>
    <t xml:space="preserve">sostituzione Anti JKA policlonale 1x2 ml codice S3313/323002 ( RIF. LT7.24) con il reagente  Anti Jka  Monoclonale codice  S3315/CE  CODICE PARAF 914604780 ANTI JKA AB MS15 2ML, REF S3315/CE
 PARAF 962630188 ANTI JKA AB MS15 5ML, REF S3315/CE/5
914604792 ANTI JKB AB MS8 2ML, REF S3316/CE
962630190 ANTI JKB AB MS8 5ML, REF S3316/CE/5
</t>
  </si>
  <si>
    <t xml:space="preserve">Codice PARAF </t>
  </si>
  <si>
    <t>Codice(paraf)</t>
  </si>
  <si>
    <t>sostituzione con soluzione additiva  per piastrine SSP 300 ml +C/CONN 300,   codice prodotto SSP2130U - cod. paraf 915389163</t>
  </si>
  <si>
    <t xml:space="preserve">Sostituzioni </t>
  </si>
  <si>
    <t>0066008s</t>
  </si>
  <si>
    <t xml:space="preserve">Codice paraf </t>
  </si>
  <si>
    <t xml:space="preserve">codice paraf </t>
  </si>
  <si>
    <t xml:space="preserve">LT 2.14 </t>
  </si>
  <si>
    <t>cod. 009930</t>
  </si>
  <si>
    <t xml:space="preserve"> cod.009322 IH-QC2 4X6ml</t>
  </si>
  <si>
    <t>cod. 009323 IH- QC3 4x6 ml</t>
  </si>
  <si>
    <t xml:space="preserve">cod.009324 IH-QC4 4x6 ml </t>
  </si>
  <si>
    <t>cod. 009325 IH- QC5 4x6 ml</t>
  </si>
  <si>
    <t xml:space="preserve">cod. 009326 IH- QC6 1X6 ml  </t>
  </si>
  <si>
    <t xml:space="preserve"> cod. 009321 IH-QC1 4x6 ml </t>
  </si>
  <si>
    <t>codice paraf</t>
  </si>
  <si>
    <t xml:space="preserve">codici  singoli componenti </t>
  </si>
  <si>
    <t xml:space="preserve">prezzo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</si>
</sst>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"/>
    <numFmt numFmtId="166" formatCode="_-[$€-410]\ * #,##0.00_-;\-[$€-410]\ * #,##0.00_-;_-[$€-410]\ * &quot;-&quot;??_-;_-@_-"/>
    <numFmt numFmtId="167" formatCode="\€\ #,##0.00"/>
    <numFmt numFmtId="168" formatCode="\€\ 0.00"/>
    <numFmt numFmtId="169" formatCode="[$€-2]\ #,##0.00;[Red]\-[$€-2]\ #,##0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indexed="8"/>
      <name val="Calibri"/>
      <family val="2"/>
    </font>
    <font>
      <b/>
      <sz val="12"/>
      <color theme="0"/>
      <name val="Garamond"/>
      <family val="1"/>
    </font>
    <font>
      <b/>
      <sz val="8"/>
      <name val="Garamond"/>
      <family val="1"/>
    </font>
    <font>
      <b/>
      <sz val="9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6"/>
      <color theme="1"/>
      <name val="Garamond"/>
      <family val="1"/>
    </font>
    <font>
      <b/>
      <sz val="20"/>
      <name val="Garamond"/>
      <family val="1"/>
    </font>
    <font>
      <b/>
      <sz val="9"/>
      <color rgb="FFFFFFFF"/>
      <name val="Garamond"/>
      <family val="1"/>
    </font>
    <font>
      <b/>
      <sz val="12"/>
      <color rgb="FFFFFFFF"/>
      <name val="Garamond"/>
      <family val="1"/>
    </font>
    <font>
      <sz val="12"/>
      <color theme="1"/>
      <name val="Calibri"/>
      <family val="2"/>
      <scheme val="minor"/>
    </font>
    <font>
      <b/>
      <sz val="11"/>
      <color rgb="FFFFFFFF"/>
      <name val="Garamond"/>
      <family val="1"/>
    </font>
    <font>
      <b/>
      <sz val="7"/>
      <name val="Garamond"/>
      <family val="1"/>
    </font>
    <font>
      <b/>
      <sz val="7"/>
      <color rgb="FFFFFFFF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sz val="24"/>
      <color theme="1"/>
      <name val="Garamond"/>
      <family val="1"/>
    </font>
    <font>
      <sz val="24"/>
      <name val="Garamond"/>
      <family val="1"/>
    </font>
    <font>
      <sz val="18"/>
      <name val="Garamond"/>
      <family val="1"/>
    </font>
    <font>
      <sz val="12"/>
      <color theme="1"/>
      <name val="Garamond"/>
      <family val="1"/>
    </font>
    <font>
      <sz val="9"/>
      <name val="Garamond"/>
      <family val="1"/>
    </font>
    <font>
      <sz val="11"/>
      <name val="Garamond"/>
      <family val="1"/>
    </font>
    <font>
      <sz val="14"/>
      <color theme="1"/>
      <name val="Garamond"/>
      <family val="1"/>
    </font>
    <font>
      <sz val="9"/>
      <color theme="1"/>
      <name val="Garamond"/>
      <family val="1"/>
    </font>
    <font>
      <b/>
      <sz val="20"/>
      <color theme="0"/>
      <name val="Garamond"/>
      <family val="1"/>
    </font>
    <font>
      <sz val="12"/>
      <color theme="1"/>
      <name val="Garamond"/>
      <family val="1"/>
    </font>
    <font>
      <b/>
      <sz val="24"/>
      <name val="Garamond"/>
      <family val="1"/>
    </font>
    <font>
      <b/>
      <sz val="18"/>
      <name val="Garamond"/>
      <family val="1"/>
    </font>
    <font>
      <b/>
      <sz val="14"/>
      <color theme="0"/>
      <name val="Garamond"/>
      <family val="1"/>
    </font>
    <font>
      <b/>
      <sz val="14"/>
      <color theme="1"/>
      <name val="Garamond"/>
      <family val="1"/>
    </font>
    <font>
      <b/>
      <sz val="16"/>
      <color theme="0"/>
      <name val="Garamond"/>
      <family val="1"/>
    </font>
    <font>
      <b/>
      <sz val="14"/>
      <name val="Garamond"/>
      <family val="1"/>
    </font>
    <font>
      <sz val="12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name val="Garamond"/>
      <family val="1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name val="Garamond"/>
      <family val="1"/>
    </font>
    <font>
      <strike/>
      <sz val="12"/>
      <color theme="1"/>
      <name val="Garamond"/>
      <family val="1"/>
    </font>
    <font>
      <strike/>
      <sz val="9"/>
      <name val="Garamond"/>
      <family val="1"/>
    </font>
    <font>
      <strike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theme="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theme="4"/>
      </patternFill>
    </fill>
    <fill>
      <patternFill patternType="solid">
        <fgColor rgb="FF1F497D"/>
      </patternFill>
    </fill>
    <fill>
      <patternFill patternType="solid">
        <fgColor rgb="FFDCE6F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4F81BD"/>
      </bottom>
      <diagonal/>
    </border>
    <border>
      <left/>
      <right/>
      <top style="thin">
        <color rgb="FF95B3D7"/>
      </top>
      <bottom style="thin">
        <color rgb="FF4F81BD"/>
      </bottom>
      <diagonal/>
    </border>
    <border>
      <left/>
      <right style="thin">
        <color rgb="FF95B3D7"/>
      </right>
      <top style="thin">
        <color rgb="FF95B3D7"/>
      </top>
      <bottom style="thin">
        <color rgb="FF4F81BD"/>
      </bottom>
      <diagonal/>
    </border>
    <border>
      <left style="thin">
        <color rgb="FF95B3D7"/>
      </left>
      <right/>
      <top style="thin">
        <color rgb="FF4F81BD"/>
      </top>
      <bottom style="thin">
        <color rgb="FF95B3D7"/>
      </bottom>
      <diagonal/>
    </border>
    <border>
      <left/>
      <right/>
      <top style="thin">
        <color rgb="FF4F81BD"/>
      </top>
      <bottom style="thin">
        <color rgb="FF000000"/>
      </bottom>
      <diagonal/>
    </border>
    <border>
      <left/>
      <right/>
      <top style="thin">
        <color rgb="FF4F81BD"/>
      </top>
      <bottom style="thin">
        <color rgb="FF95B3D7"/>
      </bottom>
      <diagonal/>
    </border>
    <border>
      <left/>
      <right style="thin">
        <color rgb="FF95B3D7"/>
      </right>
      <top style="thin">
        <color rgb="FF4F81BD"/>
      </top>
      <bottom style="thin">
        <color rgb="FF95B3D7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/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7" fillId="0" borderId="0" xfId="0" applyNumberFormat="1" applyFont="1" applyFill="1" applyBorder="1" applyAlignment="1">
      <alignment wrapText="1"/>
    </xf>
    <xf numFmtId="0" fontId="8" fillId="4" borderId="23" xfId="0" applyFont="1" applyFill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44" fontId="12" fillId="3" borderId="0" xfId="1" applyFont="1" applyFill="1" applyBorder="1" applyAlignment="1" applyProtection="1">
      <alignment horizontal="center" vertical="center" wrapText="1"/>
      <protection locked="0"/>
    </xf>
    <xf numFmtId="44" fontId="4" fillId="0" borderId="0" xfId="1" applyFont="1" applyFill="1" applyBorder="1" applyAlignment="1" applyProtection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4" fillId="0" borderId="0" xfId="1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66" fontId="6" fillId="3" borderId="8" xfId="0" applyNumberFormat="1" applyFont="1" applyFill="1" applyBorder="1" applyAlignment="1" applyProtection="1">
      <alignment horizontal="center" vertical="center"/>
      <protection locked="0"/>
    </xf>
    <xf numFmtId="166" fontId="6" fillId="3" borderId="12" xfId="0" applyNumberFormat="1" applyFont="1" applyFill="1" applyBorder="1" applyAlignment="1" applyProtection="1">
      <alignment horizontal="center" vertical="center"/>
      <protection locked="0"/>
    </xf>
    <xf numFmtId="10" fontId="6" fillId="0" borderId="8" xfId="2" applyNumberFormat="1" applyFont="1" applyBorder="1" applyAlignment="1">
      <alignment horizontal="center" vertical="center" wrapText="1"/>
    </xf>
    <xf numFmtId="166" fontId="12" fillId="0" borderId="19" xfId="0" applyNumberFormat="1" applyFont="1" applyFill="1" applyBorder="1" applyAlignment="1" applyProtection="1">
      <alignment horizontal="center" vertical="center" wrapText="1"/>
    </xf>
    <xf numFmtId="166" fontId="12" fillId="0" borderId="1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44" fontId="4" fillId="3" borderId="0" xfId="1" applyFont="1" applyFill="1" applyBorder="1" applyAlignment="1" applyProtection="1">
      <alignment horizontal="center" vertical="center"/>
      <protection locked="0"/>
    </xf>
    <xf numFmtId="44" fontId="4" fillId="0" borderId="0" xfId="1" applyFont="1" applyFill="1" applyBorder="1" applyAlignment="1" applyProtection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0" fontId="13" fillId="0" borderId="8" xfId="2" applyNumberFormat="1" applyFont="1" applyBorder="1" applyAlignment="1">
      <alignment horizontal="center" vertical="center" wrapText="1"/>
    </xf>
    <xf numFmtId="166" fontId="14" fillId="0" borderId="19" xfId="0" applyNumberFormat="1" applyFont="1" applyFill="1" applyBorder="1" applyAlignment="1" applyProtection="1">
      <alignment horizontal="center" vertical="center" wrapText="1"/>
    </xf>
    <xf numFmtId="166" fontId="14" fillId="0" borderId="12" xfId="0" applyNumberFormat="1" applyFont="1" applyFill="1" applyBorder="1" applyAlignment="1" applyProtection="1">
      <alignment horizontal="center" vertical="center" wrapText="1"/>
    </xf>
    <xf numFmtId="166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top" wrapText="1" inden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top" wrapText="1"/>
    </xf>
    <xf numFmtId="0" fontId="4" fillId="6" borderId="29" xfId="0" applyFont="1" applyFill="1" applyBorder="1" applyAlignment="1">
      <alignment horizontal="center" vertical="top" wrapText="1"/>
    </xf>
    <xf numFmtId="0" fontId="4" fillId="6" borderId="2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4" fillId="0" borderId="31" xfId="0" applyFont="1" applyFill="1" applyBorder="1" applyAlignment="1">
      <alignment horizontal="left" vertical="top" wrapText="1" inden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top" wrapText="1" indent="2"/>
    </xf>
    <xf numFmtId="0" fontId="4" fillId="0" borderId="32" xfId="0" applyFont="1" applyFill="1" applyBorder="1" applyAlignment="1">
      <alignment horizontal="center" vertical="top" wrapText="1"/>
    </xf>
    <xf numFmtId="0" fontId="4" fillId="6" borderId="32" xfId="0" applyFont="1" applyFill="1" applyBorder="1" applyAlignment="1">
      <alignment horizontal="center" vertical="top" wrapText="1"/>
    </xf>
    <xf numFmtId="0" fontId="4" fillId="6" borderId="32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horizontal="left" vertical="top" wrapText="1" indent="1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quotePrefix="1" applyFont="1" applyFill="1" applyBorder="1" applyAlignment="1" applyProtection="1">
      <alignment horizontal="center" vertical="center"/>
      <protection locked="0"/>
    </xf>
    <xf numFmtId="44" fontId="4" fillId="3" borderId="0" xfId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top" wrapText="1"/>
    </xf>
    <xf numFmtId="3" fontId="21" fillId="6" borderId="29" xfId="0" applyNumberFormat="1" applyFont="1" applyFill="1" applyBorder="1" applyAlignment="1">
      <alignment horizontal="center" vertical="center" wrapText="1"/>
    </xf>
    <xf numFmtId="44" fontId="21" fillId="6" borderId="29" xfId="1" applyFont="1" applyFill="1" applyBorder="1" applyAlignment="1">
      <alignment horizontal="center" vertical="center" wrapText="1"/>
    </xf>
    <xf numFmtId="44" fontId="21" fillId="0" borderId="29" xfId="1" applyFont="1" applyFill="1" applyBorder="1" applyAlignment="1">
      <alignment horizontal="center" vertical="center" wrapText="1"/>
    </xf>
    <xf numFmtId="44" fontId="21" fillId="0" borderId="30" xfId="1" applyFont="1" applyFill="1" applyBorder="1" applyAlignment="1">
      <alignment horizontal="center" vertical="center" wrapText="1"/>
    </xf>
    <xf numFmtId="1" fontId="21" fillId="6" borderId="29" xfId="0" applyNumberFormat="1" applyFont="1" applyFill="1" applyBorder="1" applyAlignment="1">
      <alignment horizontal="center" vertical="center" wrapText="1"/>
    </xf>
    <xf numFmtId="1" fontId="21" fillId="6" borderId="32" xfId="0" applyNumberFormat="1" applyFont="1" applyFill="1" applyBorder="1" applyAlignment="1">
      <alignment horizontal="center" vertical="center" wrapText="1"/>
    </xf>
    <xf numFmtId="44" fontId="21" fillId="6" borderId="32" xfId="1" applyFont="1" applyFill="1" applyBorder="1" applyAlignment="1">
      <alignment horizontal="center" vertical="center" wrapText="1"/>
    </xf>
    <xf numFmtId="44" fontId="21" fillId="0" borderId="32" xfId="1" applyFont="1" applyFill="1" applyBorder="1" applyAlignment="1">
      <alignment horizontal="center" vertical="center" wrapText="1"/>
    </xf>
    <xf numFmtId="44" fontId="21" fillId="0" borderId="33" xfId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167" fontId="22" fillId="0" borderId="36" xfId="0" applyNumberFormat="1" applyFont="1" applyFill="1" applyBorder="1" applyAlignment="1">
      <alignment horizontal="left" vertical="top" wrapText="1" indent="1"/>
    </xf>
    <xf numFmtId="4" fontId="22" fillId="0" borderId="37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167" fontId="22" fillId="0" borderId="0" xfId="0" applyNumberFormat="1" applyFont="1" applyFill="1" applyBorder="1" applyAlignment="1">
      <alignment horizontal="left" vertical="top" wrapText="1" indent="1"/>
    </xf>
    <xf numFmtId="4" fontId="22" fillId="0" borderId="0" xfId="0" applyNumberFormat="1" applyFont="1" applyFill="1" applyBorder="1" applyAlignment="1">
      <alignment horizontal="right" vertical="top" wrapText="1"/>
    </xf>
    <xf numFmtId="168" fontId="22" fillId="6" borderId="41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/>
    </xf>
    <xf numFmtId="49" fontId="33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44" fontId="4" fillId="0" borderId="0" xfId="1" applyFont="1" applyFill="1" applyBorder="1" applyAlignment="1" applyProtection="1">
      <alignment horizontal="center" vertical="center"/>
      <protection locked="0"/>
    </xf>
    <xf numFmtId="10" fontId="4" fillId="0" borderId="0" xfId="2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6" fontId="3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6" fontId="38" fillId="0" borderId="19" xfId="0" applyNumberFormat="1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top"/>
    </xf>
    <xf numFmtId="0" fontId="4" fillId="7" borderId="28" xfId="0" applyFont="1" applyFill="1" applyBorder="1" applyAlignment="1">
      <alignment horizontal="left" vertical="top" wrapText="1" indent="1"/>
    </xf>
    <xf numFmtId="0" fontId="4" fillId="7" borderId="29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left" vertical="top" wrapText="1"/>
    </xf>
    <xf numFmtId="0" fontId="4" fillId="7" borderId="29" xfId="0" applyFont="1" applyFill="1" applyBorder="1" applyAlignment="1">
      <alignment horizontal="center" vertical="top" wrapText="1"/>
    </xf>
    <xf numFmtId="3" fontId="2" fillId="7" borderId="23" xfId="0" applyNumberFormat="1" applyFont="1" applyFill="1" applyBorder="1" applyAlignment="1">
      <alignment horizontal="center" vertical="center" wrapText="1"/>
    </xf>
    <xf numFmtId="1" fontId="21" fillId="7" borderId="29" xfId="0" applyNumberFormat="1" applyFont="1" applyFill="1" applyBorder="1" applyAlignment="1">
      <alignment horizontal="center" vertical="center" wrapText="1"/>
    </xf>
    <xf numFmtId="44" fontId="21" fillId="7" borderId="29" xfId="1" applyFont="1" applyFill="1" applyBorder="1" applyAlignment="1">
      <alignment horizontal="center" vertical="center" wrapText="1"/>
    </xf>
    <xf numFmtId="44" fontId="21" fillId="7" borderId="30" xfId="1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3" fontId="4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Alignment="1">
      <alignment wrapText="1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44" fontId="12" fillId="8" borderId="0" xfId="1" applyFont="1" applyFill="1" applyBorder="1" applyAlignment="1" applyProtection="1">
      <alignment horizontal="center" vertical="center" wrapText="1"/>
      <protection locked="0"/>
    </xf>
    <xf numFmtId="164" fontId="4" fillId="8" borderId="0" xfId="1" applyNumberFormat="1" applyFont="1" applyFill="1" applyBorder="1" applyAlignment="1" applyProtection="1">
      <alignment horizontal="center" vertical="center" wrapText="1"/>
    </xf>
    <xf numFmtId="44" fontId="4" fillId="8" borderId="0" xfId="1" applyFont="1" applyFill="1" applyBorder="1" applyAlignment="1">
      <alignment horizontal="center" vertical="center" wrapText="1"/>
    </xf>
    <xf numFmtId="49" fontId="4" fillId="8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7" fillId="9" borderId="0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 applyProtection="1">
      <alignment horizontal="center" vertical="center" wrapText="1"/>
      <protection locked="0"/>
    </xf>
    <xf numFmtId="0" fontId="27" fillId="9" borderId="0" xfId="0" applyFont="1" applyFill="1" applyBorder="1" applyAlignment="1" applyProtection="1">
      <alignment horizontal="center" vertical="center"/>
      <protection locked="0"/>
    </xf>
    <xf numFmtId="44" fontId="27" fillId="9" borderId="0" xfId="1" applyFont="1" applyFill="1" applyBorder="1" applyAlignment="1" applyProtection="1">
      <alignment horizontal="center" vertical="center"/>
      <protection locked="0"/>
    </xf>
    <xf numFmtId="44" fontId="27" fillId="9" borderId="0" xfId="1" applyFont="1" applyFill="1" applyBorder="1" applyAlignment="1" applyProtection="1">
      <alignment horizontal="center" vertical="center"/>
    </xf>
    <xf numFmtId="44" fontId="27" fillId="9" borderId="0" xfId="1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0" fillId="9" borderId="0" xfId="0" applyFill="1"/>
    <xf numFmtId="0" fontId="27" fillId="9" borderId="0" xfId="0" applyFont="1" applyFill="1" applyBorder="1" applyAlignment="1" applyProtection="1">
      <alignment horizontal="center" vertical="center"/>
    </xf>
    <xf numFmtId="3" fontId="27" fillId="9" borderId="0" xfId="0" applyNumberFormat="1" applyFont="1" applyFill="1" applyBorder="1" applyAlignment="1">
      <alignment horizontal="center" vertical="center"/>
    </xf>
    <xf numFmtId="1" fontId="27" fillId="9" borderId="0" xfId="0" applyNumberFormat="1" applyFont="1" applyFill="1" applyBorder="1" applyAlignment="1" applyProtection="1">
      <alignment horizontal="center" vertical="center"/>
      <protection locked="0"/>
    </xf>
    <xf numFmtId="164" fontId="27" fillId="9" borderId="0" xfId="1" applyNumberFormat="1" applyFont="1" applyFill="1" applyBorder="1" applyAlignment="1" applyProtection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27" fillId="9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 wrapText="1"/>
    </xf>
    <xf numFmtId="165" fontId="27" fillId="9" borderId="0" xfId="0" applyNumberFormat="1" applyFont="1" applyFill="1" applyAlignment="1">
      <alignment horizontal="center" vertical="center"/>
    </xf>
    <xf numFmtId="164" fontId="27" fillId="9" borderId="0" xfId="0" applyNumberFormat="1" applyFont="1" applyFill="1" applyAlignment="1">
      <alignment horizontal="center" vertical="center"/>
    </xf>
    <xf numFmtId="0" fontId="4" fillId="9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/>
    </xf>
    <xf numFmtId="44" fontId="4" fillId="9" borderId="0" xfId="1" applyFont="1" applyFill="1" applyBorder="1" applyAlignment="1" applyProtection="1">
      <alignment horizontal="center" vertical="center"/>
      <protection locked="0"/>
    </xf>
    <xf numFmtId="44" fontId="4" fillId="9" borderId="0" xfId="1" applyFont="1" applyFill="1" applyBorder="1" applyAlignment="1" applyProtection="1">
      <alignment horizontal="center" vertical="center"/>
    </xf>
    <xf numFmtId="44" fontId="4" fillId="9" borderId="0" xfId="1" applyFont="1" applyFill="1" applyBorder="1" applyAlignment="1">
      <alignment horizontal="center" vertical="center"/>
    </xf>
    <xf numFmtId="49" fontId="4" fillId="9" borderId="0" xfId="0" applyNumberFormat="1" applyFont="1" applyFill="1" applyAlignment="1">
      <alignment horizontal="center" vertical="center"/>
    </xf>
    <xf numFmtId="3" fontId="4" fillId="9" borderId="0" xfId="0" applyNumberFormat="1" applyFont="1" applyFill="1" applyBorder="1" applyAlignment="1">
      <alignment horizontal="center" vertical="center"/>
    </xf>
    <xf numFmtId="0" fontId="4" fillId="9" borderId="0" xfId="0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>
      <alignment horizontal="center" vertical="center" wrapText="1"/>
    </xf>
    <xf numFmtId="0" fontId="44" fillId="0" borderId="0" xfId="0" applyFont="1"/>
    <xf numFmtId="0" fontId="0" fillId="0" borderId="0" xfId="0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9" borderId="0" xfId="0" applyFont="1" applyFill="1" applyBorder="1" applyAlignment="1" applyProtection="1">
      <alignment horizontal="center" vertical="center" wrapText="1"/>
    </xf>
    <xf numFmtId="0" fontId="47" fillId="9" borderId="0" xfId="0" applyFont="1" applyFill="1" applyBorder="1" applyAlignment="1" applyProtection="1">
      <alignment horizontal="center" vertical="center" wrapText="1"/>
      <protection locked="0"/>
    </xf>
    <xf numFmtId="0" fontId="47" fillId="9" borderId="0" xfId="0" applyFont="1" applyFill="1" applyAlignment="1">
      <alignment horizontal="center" vertical="center" wrapText="1"/>
    </xf>
    <xf numFmtId="0" fontId="43" fillId="0" borderId="44" xfId="0" applyFont="1" applyBorder="1" applyAlignment="1">
      <alignment horizontal="center"/>
    </xf>
    <xf numFmtId="0" fontId="27" fillId="10" borderId="0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 wrapText="1"/>
    </xf>
    <xf numFmtId="3" fontId="27" fillId="10" borderId="0" xfId="0" applyNumberFormat="1" applyFont="1" applyFill="1" applyBorder="1" applyAlignment="1">
      <alignment horizontal="center" vertical="center"/>
    </xf>
    <xf numFmtId="0" fontId="27" fillId="10" borderId="0" xfId="0" applyFont="1" applyFill="1" applyBorder="1" applyAlignment="1" applyProtection="1">
      <alignment horizontal="center" vertical="center"/>
      <protection locked="0"/>
    </xf>
    <xf numFmtId="0" fontId="47" fillId="10" borderId="0" xfId="0" applyFont="1" applyFill="1" applyBorder="1" applyAlignment="1" applyProtection="1">
      <alignment horizontal="center" vertical="center" wrapText="1"/>
      <protection locked="0"/>
    </xf>
    <xf numFmtId="0" fontId="27" fillId="10" borderId="0" xfId="0" applyFont="1" applyFill="1" applyBorder="1" applyAlignment="1" applyProtection="1">
      <alignment horizontal="center" vertical="center"/>
    </xf>
    <xf numFmtId="44" fontId="27" fillId="10" borderId="0" xfId="1" applyFont="1" applyFill="1" applyBorder="1" applyAlignment="1" applyProtection="1">
      <alignment horizontal="center" vertical="center"/>
      <protection locked="0"/>
    </xf>
    <xf numFmtId="44" fontId="27" fillId="10" borderId="0" xfId="1" applyFont="1" applyFill="1" applyBorder="1" applyAlignment="1" applyProtection="1">
      <alignment horizontal="center" vertical="center"/>
    </xf>
    <xf numFmtId="44" fontId="27" fillId="10" borderId="0" xfId="1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8" fillId="0" borderId="0" xfId="0" applyFont="1" applyAlignment="1">
      <alignment horizontal="center"/>
    </xf>
    <xf numFmtId="0" fontId="41" fillId="11" borderId="44" xfId="0" applyFont="1" applyFill="1" applyBorder="1" applyAlignment="1">
      <alignment horizontal="center"/>
    </xf>
    <xf numFmtId="0" fontId="31" fillId="2" borderId="43" xfId="0" applyFont="1" applyFill="1" applyBorder="1" applyAlignment="1" applyProtection="1">
      <alignment horizontal="center" vertical="center" wrapText="1"/>
    </xf>
    <xf numFmtId="0" fontId="31" fillId="2" borderId="17" xfId="0" applyFont="1" applyFill="1" applyBorder="1" applyAlignment="1" applyProtection="1">
      <alignment horizontal="center" vertical="center" wrapText="1"/>
    </xf>
    <xf numFmtId="0" fontId="31" fillId="2" borderId="18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4" xfId="0" applyFont="1" applyFill="1" applyBorder="1" applyAlignment="1" applyProtection="1">
      <alignment horizontal="center" vertical="center" wrapText="1"/>
      <protection locked="0"/>
    </xf>
    <xf numFmtId="0" fontId="35" fillId="2" borderId="9" xfId="0" applyFont="1" applyFill="1" applyBorder="1" applyAlignment="1" applyProtection="1">
      <alignment horizontal="right" vertical="center" wrapText="1"/>
    </xf>
    <xf numFmtId="0" fontId="35" fillId="2" borderId="10" xfId="0" applyFont="1" applyFill="1" applyBorder="1" applyAlignment="1" applyProtection="1">
      <alignment horizontal="right" vertical="center" wrapText="1"/>
    </xf>
    <xf numFmtId="0" fontId="35" fillId="2" borderId="11" xfId="0" applyFont="1" applyFill="1" applyBorder="1" applyAlignment="1" applyProtection="1">
      <alignment horizontal="right" vertical="center" wrapText="1"/>
    </xf>
    <xf numFmtId="0" fontId="37" fillId="2" borderId="16" xfId="0" applyFont="1" applyFill="1" applyBorder="1" applyAlignment="1" applyProtection="1">
      <alignment horizontal="right" vertical="center" wrapText="1"/>
    </xf>
    <xf numFmtId="0" fontId="37" fillId="2" borderId="17" xfId="0" applyFont="1" applyFill="1" applyBorder="1" applyAlignment="1" applyProtection="1">
      <alignment horizontal="right" vertical="center" wrapText="1"/>
    </xf>
    <xf numFmtId="0" fontId="37" fillId="2" borderId="18" xfId="0" applyFont="1" applyFill="1" applyBorder="1" applyAlignment="1" applyProtection="1">
      <alignment horizontal="right" vertical="center" wrapText="1"/>
    </xf>
    <xf numFmtId="0" fontId="0" fillId="0" borderId="44" xfId="0" applyFont="1" applyBorder="1" applyAlignment="1">
      <alignment horizontal="left"/>
    </xf>
    <xf numFmtId="0" fontId="41" fillId="11" borderId="44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3" xfId="0" applyFont="1" applyFill="1" applyBorder="1" applyAlignment="1" applyProtection="1">
      <alignment horizontal="center" vertical="center" wrapText="1"/>
      <protection locked="0"/>
    </xf>
    <xf numFmtId="0" fontId="42" fillId="3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45" xfId="0" applyFont="1" applyBorder="1" applyAlignment="1">
      <alignment horizontal="left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14" xfId="0" applyFont="1" applyFill="1" applyBorder="1" applyAlignment="1" applyProtection="1">
      <alignment horizontal="right" vertical="center" wrapText="1"/>
    </xf>
    <xf numFmtId="0" fontId="11" fillId="2" borderId="15" xfId="0" applyFont="1" applyFill="1" applyBorder="1" applyAlignment="1" applyProtection="1">
      <alignment horizontal="right" vertical="center" wrapText="1"/>
    </xf>
    <xf numFmtId="0" fontId="11" fillId="2" borderId="16" xfId="0" applyFont="1" applyFill="1" applyBorder="1" applyAlignment="1" applyProtection="1">
      <alignment horizontal="right" vertical="center" wrapText="1"/>
    </xf>
    <xf numFmtId="0" fontId="11" fillId="2" borderId="17" xfId="0" applyFont="1" applyFill="1" applyBorder="1" applyAlignment="1" applyProtection="1">
      <alignment horizontal="right" vertical="center" wrapText="1"/>
    </xf>
    <xf numFmtId="0" fontId="11" fillId="2" borderId="18" xfId="0" applyFont="1" applyFill="1" applyBorder="1" applyAlignment="1" applyProtection="1">
      <alignment horizontal="right" vertical="center" wrapText="1"/>
    </xf>
    <xf numFmtId="0" fontId="11" fillId="2" borderId="20" xfId="0" applyFont="1" applyFill="1" applyBorder="1" applyAlignment="1" applyProtection="1">
      <alignment horizontal="right" vertical="center" wrapText="1"/>
    </xf>
    <xf numFmtId="0" fontId="11" fillId="2" borderId="21" xfId="0" applyFont="1" applyFill="1" applyBorder="1" applyAlignment="1" applyProtection="1">
      <alignment horizontal="right" vertical="center" wrapText="1"/>
    </xf>
    <xf numFmtId="0" fontId="11" fillId="2" borderId="22" xfId="0" applyFont="1" applyFill="1" applyBorder="1" applyAlignment="1" applyProtection="1">
      <alignment horizontal="right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right" vertical="center" wrapText="1"/>
    </xf>
    <xf numFmtId="0" fontId="11" fillId="2" borderId="6" xfId="0" applyFont="1" applyFill="1" applyBorder="1" applyAlignment="1" applyProtection="1">
      <alignment horizontal="right" vertical="center" wrapText="1"/>
    </xf>
    <xf numFmtId="0" fontId="11" fillId="2" borderId="7" xfId="0" applyFont="1" applyFill="1" applyBorder="1" applyAlignment="1" applyProtection="1">
      <alignment horizontal="right" vertical="center" wrapText="1"/>
    </xf>
    <xf numFmtId="0" fontId="11" fillId="2" borderId="9" xfId="0" applyFont="1" applyFill="1" applyBorder="1" applyAlignment="1" applyProtection="1">
      <alignment horizontal="right" vertical="center" wrapText="1"/>
    </xf>
    <xf numFmtId="0" fontId="11" fillId="2" borderId="10" xfId="0" applyFont="1" applyFill="1" applyBorder="1" applyAlignment="1" applyProtection="1">
      <alignment horizontal="right" vertical="center" wrapText="1"/>
    </xf>
    <xf numFmtId="0" fontId="11" fillId="2" borderId="11" xfId="0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39" fillId="7" borderId="0" xfId="0" applyFont="1" applyFill="1" applyBorder="1" applyAlignment="1">
      <alignment horizontal="center" vertical="top" wrapText="1"/>
    </xf>
    <xf numFmtId="0" fontId="19" fillId="5" borderId="42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top" wrapText="1" indent="21"/>
    </xf>
    <xf numFmtId="0" fontId="38" fillId="6" borderId="25" xfId="0" applyFont="1" applyFill="1" applyBorder="1" applyAlignment="1">
      <alignment horizontal="center" vertical="top" wrapText="1"/>
    </xf>
    <xf numFmtId="0" fontId="38" fillId="6" borderId="26" xfId="0" applyFont="1" applyFill="1" applyBorder="1" applyAlignment="1">
      <alignment horizontal="center" vertical="top" wrapText="1"/>
    </xf>
    <xf numFmtId="0" fontId="38" fillId="6" borderId="27" xfId="0" applyFont="1" applyFill="1" applyBorder="1" applyAlignment="1">
      <alignment horizontal="center" vertical="top" wrapText="1"/>
    </xf>
    <xf numFmtId="0" fontId="12" fillId="5" borderId="38" xfId="0" applyFont="1" applyFill="1" applyBorder="1" applyAlignment="1">
      <alignment horizontal="left" vertical="top" wrapText="1" indent="23"/>
    </xf>
    <xf numFmtId="0" fontId="12" fillId="5" borderId="39" xfId="0" applyFont="1" applyFill="1" applyBorder="1" applyAlignment="1">
      <alignment horizontal="left" vertical="top" wrapText="1" indent="23"/>
    </xf>
    <xf numFmtId="0" fontId="12" fillId="5" borderId="40" xfId="0" applyFont="1" applyFill="1" applyBorder="1" applyAlignment="1">
      <alignment horizontal="left" vertical="top" wrapText="1" indent="23"/>
    </xf>
    <xf numFmtId="0" fontId="5" fillId="0" borderId="0" xfId="0" applyFont="1" applyAlignment="1">
      <alignment horizontal="left" vertical="top" wrapText="1"/>
    </xf>
    <xf numFmtId="169" fontId="0" fillId="0" borderId="45" xfId="0" applyNumberFormat="1" applyBorder="1" applyAlignment="1">
      <alignment horizontal="center"/>
    </xf>
    <xf numFmtId="169" fontId="0" fillId="0" borderId="44" xfId="0" applyNumberFormat="1" applyBorder="1" applyAlignment="1">
      <alignment horizontal="center"/>
    </xf>
    <xf numFmtId="169" fontId="0" fillId="0" borderId="0" xfId="0" applyNumberFormat="1"/>
  </cellXfs>
  <cellStyles count="3">
    <cellStyle name="Normale" xfId="0" builtinId="0"/>
    <cellStyle name="Percentuale" xfId="2" builtinId="5"/>
    <cellStyle name="Valuta" xfId="1" builtinId="4"/>
  </cellStyles>
  <dxfs count="1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5" formatCode="&quot;€&quot;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5" formatCode="&quot;€&quot;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Garamond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5" formatCode="&quot;€&quot;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Garamond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numFmt numFmtId="165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Garamond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5" formatCode="&quot;€&quot;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numFmt numFmtId="164" formatCode="_-&quot;€&quot;\ * #,##0.00_-;\-&quot;€&quot;\ * #,##0.00_-;_-&quot;€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Garamond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5" defaultTableStyle="TableStyleMedium2" defaultPivotStyle="PivotStyleLight16">
    <tableStyle name="TableStyleMedium2 2" pivot="0" count="7" xr9:uid="{00000000-0011-0000-FFFF-FFFF00000000}">
      <tableStyleElement type="wholeTable" dxfId="189"/>
      <tableStyleElement type="headerRow" dxfId="188"/>
      <tableStyleElement type="totalRow" dxfId="187"/>
      <tableStyleElement type="firstColumn" dxfId="186"/>
      <tableStyleElement type="lastColumn" dxfId="185"/>
      <tableStyleElement type="firstRowStripe" dxfId="184"/>
      <tableStyleElement type="firstColumnStripe" dxfId="183"/>
    </tableStyle>
    <tableStyle name="TableStyleMedium2 2 2" pivot="0" count="7" xr9:uid="{00000000-0011-0000-FFFF-FFFF01000000}">
      <tableStyleElement type="wholeTable" dxfId="182"/>
      <tableStyleElement type="headerRow" dxfId="181"/>
      <tableStyleElement type="totalRow" dxfId="180"/>
      <tableStyleElement type="firstColumn" dxfId="179"/>
      <tableStyleElement type="lastColumn" dxfId="178"/>
      <tableStyleElement type="firstRowStripe" dxfId="177"/>
      <tableStyleElement type="firstColumnStripe" dxfId="176"/>
    </tableStyle>
    <tableStyle name="TableStyleMedium2 2 3" pivot="0" count="7" xr9:uid="{00000000-0011-0000-FFFF-FFFF02000000}">
      <tableStyleElement type="wholeTable" dxfId="175"/>
      <tableStyleElement type="headerRow" dxfId="174"/>
      <tableStyleElement type="totalRow" dxfId="173"/>
      <tableStyleElement type="firstColumn" dxfId="172"/>
      <tableStyleElement type="lastColumn" dxfId="171"/>
      <tableStyleElement type="firstRowStripe" dxfId="170"/>
      <tableStyleElement type="firstColumnStripe" dxfId="169"/>
    </tableStyle>
    <tableStyle name="TableStyleMedium2 2 4" pivot="0" count="7" xr9:uid="{00000000-0011-0000-FFFF-FFFF03000000}">
      <tableStyleElement type="wholeTable" dxfId="168"/>
      <tableStyleElement type="headerRow" dxfId="167"/>
      <tableStyleElement type="totalRow" dxfId="166"/>
      <tableStyleElement type="firstColumn" dxfId="165"/>
      <tableStyleElement type="lastColumn" dxfId="164"/>
      <tableStyleElement type="firstRowStripe" dxfId="163"/>
      <tableStyleElement type="firstColumnStripe" dxfId="162"/>
    </tableStyle>
    <tableStyle name="TableStyleMedium2 2 5" pivot="0" count="7" xr9:uid="{00000000-0011-0000-FFFF-FFFF04000000}">
      <tableStyleElement type="wholeTable" dxfId="161"/>
      <tableStyleElement type="headerRow" dxfId="160"/>
      <tableStyleElement type="totalRow" dxfId="159"/>
      <tableStyleElement type="firstColumn" dxfId="158"/>
      <tableStyleElement type="lastColumn" dxfId="157"/>
      <tableStyleElement type="firstRowStripe" dxfId="156"/>
      <tableStyleElement type="firstColumnStripe" dxfId="155"/>
    </tableStyle>
  </tableStyles>
  <colors>
    <mruColors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a12" displayName="Tabella12" ref="A5:M43" totalsRowCount="1" headerRowDxfId="154" dataDxfId="153" totalsRowDxfId="152">
  <tableColumns count="13">
    <tableColumn id="1" xr3:uid="{00000000-0010-0000-0000-000001000000}" name="RIF" totalsRowLabel="Totale" dataDxfId="151" totalsRowDxfId="150"/>
    <tableColumn id="2" xr3:uid="{00000000-0010-0000-0000-000002000000}" name="Descrizione" dataDxfId="149" totalsRowDxfId="148"/>
    <tableColumn id="3" xr3:uid="{00000000-0010-0000-0000-000003000000}" name="Dettaglio" dataDxfId="147" totalsRowDxfId="146"/>
    <tableColumn id="4" xr3:uid="{00000000-0010-0000-0000-000004000000}" name="Unità di Misura fabbisogno" dataDxfId="145" totalsRowDxfId="144"/>
    <tableColumn id="5" xr3:uid="{00000000-0010-0000-0000-000005000000}" name="Fabbisogno Annuo" dataDxfId="143" totalsRowDxfId="142"/>
    <tableColumn id="6" xr3:uid="{00000000-0010-0000-0000-000006000000}" name="Denominazione commerciale del prodotto" dataDxfId="141" totalsRowDxfId="140"/>
    <tableColumn id="8" xr3:uid="{00000000-0010-0000-0000-000008000000}" name="Unità di misura fabbisogno/ unità di vendita" dataDxfId="139" totalsRowDxfId="138"/>
    <tableColumn id="9" xr3:uid="{00000000-0010-0000-0000-000009000000}" name="Canoni/Numero unità di vendita offerte" dataDxfId="137" totalsRowDxfId="136"/>
    <tableColumn id="11" xr3:uid="{00000000-0010-0000-0000-00000B000000}" name="Prezzo unitario offerto" totalsRowFunction="sum" dataDxfId="135" totalsRowDxfId="134" dataCellStyle="Valuta"/>
    <tableColumn id="12" xr3:uid="{00000000-0010-0000-0000-00000C000000}" name="Valore complessivo annuale offerto" totalsRowFunction="sum" dataDxfId="133" totalsRowDxfId="132">
      <calculatedColumnFormula>Tabella12[[#This Row],[Prezzo unitario offerto]]*Tabella12[[#This Row],[Canoni/Numero unità di vendita offerte]]</calculatedColumnFormula>
    </tableColumn>
    <tableColumn id="14" xr3:uid="{00000000-0010-0000-0000-00000E000000}" name="Valore complessivo offerto quinquennale" totalsRowFunction="sum" dataDxfId="131" totalsRowDxfId="130">
      <calculatedColumnFormula>J6*5</calculatedColumnFormula>
    </tableColumn>
    <tableColumn id="7" xr3:uid="{00000000-0010-0000-0000-000007000000}" name="Codice interno ditta" dataDxfId="129" totalsRowDxfId="128"/>
    <tableColumn id="10" xr3:uid="{00000000-0010-0000-0000-00000A000000}" name="Codice PARAF " dataDxfId="127" totalsRowDxfId="126"/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ella13121511" displayName="Tabella13121511" ref="A5:N25" totalsRowCount="1" headerRowDxfId="125" dataDxfId="124" totalsRowDxfId="123">
  <tableColumns count="14">
    <tableColumn id="1" xr3:uid="{00000000-0010-0000-0500-000001000000}" name="RIF" totalsRowLabel="Totale" dataDxfId="122" totalsRowDxfId="121"/>
    <tableColumn id="2" xr3:uid="{00000000-0010-0000-0500-000002000000}" name="Descrizione" dataDxfId="120" totalsRowDxfId="119"/>
    <tableColumn id="3" xr3:uid="{00000000-0010-0000-0500-000003000000}" name="Dettaglio" dataDxfId="118" totalsRowDxfId="117"/>
    <tableColumn id="4" xr3:uid="{00000000-0010-0000-0500-000004000000}" name="Unità di Misura fabbisogno" dataDxfId="116" totalsRowDxfId="115"/>
    <tableColumn id="5" xr3:uid="{00000000-0010-0000-0500-000005000000}" name="Fabbisogno Annuo" dataDxfId="114" totalsRowDxfId="113"/>
    <tableColumn id="6" xr3:uid="{00000000-0010-0000-0500-000006000000}" name="Denominazione commerciale del prodotto" dataDxfId="112" totalsRowDxfId="111"/>
    <tableColumn id="7" xr3:uid="{00000000-0010-0000-0500-000007000000}" name="Codice prodotto offerto" dataDxfId="110" totalsRowDxfId="109"/>
    <tableColumn id="8" xr3:uid="{00000000-0010-0000-0500-000008000000}" name="Unità di misura fabbisogno/ unità di vendita" dataDxfId="108" totalsRowDxfId="107"/>
    <tableColumn id="16" xr3:uid="{00000000-0010-0000-0500-000010000000}" name="Descrizione unità di vendita offerta" dataDxfId="106" totalsRowDxfId="105"/>
    <tableColumn id="9" xr3:uid="{00000000-0010-0000-0500-000009000000}" name="Canoni/Numero unità di vendita offerte" dataDxfId="104" totalsRowDxfId="103"/>
    <tableColumn id="11" xr3:uid="{00000000-0010-0000-0500-00000B000000}" name="Prezzo unitario offerto" dataDxfId="102" totalsRowDxfId="101"/>
    <tableColumn id="12" xr3:uid="{00000000-0010-0000-0500-00000C000000}" name="Valore complessivo annuale offerto" totalsRowFunction="sum" dataDxfId="100" totalsRowDxfId="99">
      <calculatedColumnFormula>Tabella13121511[[#This Row],[Prezzo unitario offerto]]*Tabella13121511[[#This Row],[Canoni/Numero unità di vendita offerte]]</calculatedColumnFormula>
    </tableColumn>
    <tableColumn id="14" xr3:uid="{00000000-0010-0000-0500-00000E000000}" name="Valore complessivo offerto quinquennale" totalsRowFunction="sum" dataDxfId="98" totalsRowDxfId="97">
      <calculatedColumnFormula>L6*5</calculatedColumnFormula>
    </tableColumn>
    <tableColumn id="10" xr3:uid="{00000000-0010-0000-0500-00000A000000}" name="Codice paraf " dataDxfId="96" totalsRowDxfId="95"/>
  </tableColumns>
  <tableStyleInfo name="TableStyleMedium2 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ella13416" displayName="Tabella13416" ref="A5:O25" totalsRowCount="1" headerRowDxfId="94" dataDxfId="93" totalsRowDxfId="92">
  <tableColumns count="15">
    <tableColumn id="1" xr3:uid="{00000000-0010-0000-0600-000001000000}" name="RIF" totalsRowLabel="Totale" dataDxfId="91" totalsRowDxfId="90"/>
    <tableColumn id="2" xr3:uid="{00000000-0010-0000-0600-000002000000}" name="Descrizione" dataDxfId="89" totalsRowDxfId="88"/>
    <tableColumn id="3" xr3:uid="{00000000-0010-0000-0600-000003000000}" name="Dettaglio" dataDxfId="87" totalsRowDxfId="86"/>
    <tableColumn id="4" xr3:uid="{00000000-0010-0000-0600-000004000000}" name="Unità di Misura fabbisogno" dataDxfId="85" totalsRowDxfId="84"/>
    <tableColumn id="5" xr3:uid="{00000000-0010-0000-0600-000005000000}" name="Fabbisogno Annuo" dataDxfId="83" totalsRowDxfId="82"/>
    <tableColumn id="6" xr3:uid="{00000000-0010-0000-0600-000006000000}" name="Denominazione commerciale del prodotto" dataDxfId="81" totalsRowDxfId="80"/>
    <tableColumn id="7" xr3:uid="{00000000-0010-0000-0600-000007000000}" name="Codice prodotto offerto" dataDxfId="79" totalsRowDxfId="78"/>
    <tableColumn id="8" xr3:uid="{00000000-0010-0000-0600-000008000000}" name="Unità di misura fabbisogno/ _x000a_unità di vendita" dataDxfId="77" totalsRowDxfId="76"/>
    <tableColumn id="16" xr3:uid="{00000000-0010-0000-0600-000010000000}" name="Descrizione unità di vendita offerta" dataDxfId="75" totalsRowDxfId="74"/>
    <tableColumn id="9" xr3:uid="{00000000-0010-0000-0600-000009000000}" name="Canoni/Numero unità di vendita offerte" dataDxfId="73" totalsRowDxfId="72"/>
    <tableColumn id="11" xr3:uid="{00000000-0010-0000-0600-00000B000000}" name="Prezzo unitario offerto" dataDxfId="71" totalsRowDxfId="70"/>
    <tableColumn id="12" xr3:uid="{00000000-0010-0000-0600-00000C000000}" name="Valore complessivo annuale offerto" totalsRowFunction="sum" dataDxfId="69" totalsRowDxfId="68">
      <calculatedColumnFormula>Tabella13416[[#This Row],[Prezzo unitario offerto]]*Tabella13416[[#This Row],[Canoni/Numero unità di vendita offerte]]</calculatedColumnFormula>
    </tableColumn>
    <tableColumn id="14" xr3:uid="{00000000-0010-0000-0600-00000E000000}" name="Valore complessivo offerto quinquennale" totalsRowFunction="sum" dataDxfId="67" totalsRowDxfId="66">
      <calculatedColumnFormula>L6*5</calculatedColumnFormula>
    </tableColumn>
    <tableColumn id="10" xr3:uid="{00000000-0010-0000-0600-00000A000000}" name="Codice  (paraf)" dataDxfId="65" totalsRowDxfId="64"/>
    <tableColumn id="13" xr3:uid="{9DDBA083-49F2-4547-A6E9-C057F4645691}" name="Sostituzioni " dataDxfId="63" totalsRowDxfId="62"/>
  </tableColumns>
  <tableStyleInfo name="TableStyleMedium2 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ella134517" displayName="Tabella134517" ref="A5:N9" totalsRowCount="1" headerRowDxfId="61" dataDxfId="60" totalsRowDxfId="59">
  <tableColumns count="14">
    <tableColumn id="1" xr3:uid="{00000000-0010-0000-0700-000001000000}" name="RIF" totalsRowLabel="Totale" dataDxfId="58" totalsRowDxfId="57"/>
    <tableColumn id="2" xr3:uid="{00000000-0010-0000-0700-000002000000}" name="Descrizione" dataDxfId="56" totalsRowDxfId="55"/>
    <tableColumn id="3" xr3:uid="{00000000-0010-0000-0700-000003000000}" name="Dettaglio" dataDxfId="54" totalsRowDxfId="53"/>
    <tableColumn id="4" xr3:uid="{00000000-0010-0000-0700-000004000000}" name="Unità di Misura fabbisogno" dataDxfId="52" totalsRowDxfId="51"/>
    <tableColumn id="5" xr3:uid="{00000000-0010-0000-0700-000005000000}" name="Fabbisogno Annuo" dataDxfId="50" totalsRowDxfId="49"/>
    <tableColumn id="6" xr3:uid="{00000000-0010-0000-0700-000006000000}" name="Denominazione commerciale del prodotto" dataDxfId="48" totalsRowDxfId="47"/>
    <tableColumn id="7" xr3:uid="{00000000-0010-0000-0700-000007000000}" name="Codice prodotto offerto" dataDxfId="46" totalsRowDxfId="45"/>
    <tableColumn id="8" xr3:uid="{00000000-0010-0000-0700-000008000000}" name="Unità di misura fabbisogno/ unità di vendita" dataDxfId="44" totalsRowDxfId="43"/>
    <tableColumn id="16" xr3:uid="{00000000-0010-0000-0700-000010000000}" name="Descrizione unità di vendita offerta" dataDxfId="42" totalsRowDxfId="41"/>
    <tableColumn id="9" xr3:uid="{00000000-0010-0000-0700-000009000000}" name="Canoni/Numero unità di vendita offerte" dataDxfId="40" totalsRowDxfId="39"/>
    <tableColumn id="11" xr3:uid="{00000000-0010-0000-0700-00000B000000}" name="Prezzo unitario offerto" dataDxfId="38" totalsRowDxfId="37"/>
    <tableColumn id="12" xr3:uid="{00000000-0010-0000-0700-00000C000000}" name="Valore complessivo annuale offerto" totalsRowFunction="sum" dataDxfId="36" totalsRowDxfId="35">
      <calculatedColumnFormula>Tabella134517[[#This Row],[Prezzo unitario offerto]]*Tabella134517[[#This Row],[Canoni/Numero unità di vendita offerte]]</calculatedColumnFormula>
    </tableColumn>
    <tableColumn id="14" xr3:uid="{00000000-0010-0000-0700-00000E000000}" name="Valore complessivo offerto quinquennale" totalsRowFunction="sum" dataDxfId="34" totalsRowDxfId="33">
      <calculatedColumnFormula>L6*5</calculatedColumnFormula>
    </tableColumn>
    <tableColumn id="10" xr3:uid="{00000000-0010-0000-0700-00000A000000}" name="codice paraf " dataDxfId="32" totalsRowDxfId="31"/>
  </tableColumns>
  <tableStyleInfo name="TableStyleMedium2 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Tabella13456793" displayName="Tabella13456793" ref="A5:N10" totalsRowCount="1" headerRowDxfId="30" dataDxfId="29" totalsRowDxfId="28">
  <tableColumns count="14">
    <tableColumn id="1" xr3:uid="{00000000-0010-0000-0800-000001000000}" name="RIF" totalsRowLabel="Totale" dataDxfId="27" totalsRowDxfId="26"/>
    <tableColumn id="2" xr3:uid="{00000000-0010-0000-0800-000002000000}" name="Descrizione" dataDxfId="25" totalsRowDxfId="24"/>
    <tableColumn id="3" xr3:uid="{00000000-0010-0000-0800-000003000000}" name="Dettaglio" dataDxfId="23" totalsRowDxfId="22"/>
    <tableColumn id="4" xr3:uid="{00000000-0010-0000-0800-000004000000}" name="Unità di Misura fabbisogno" dataDxfId="21" totalsRowDxfId="20"/>
    <tableColumn id="5" xr3:uid="{00000000-0010-0000-0800-000005000000}" name="Fabbisogno Annuo" dataDxfId="19" totalsRowDxfId="18"/>
    <tableColumn id="6" xr3:uid="{00000000-0010-0000-0800-000006000000}" name="Denominazione commerciale del prodotto" dataDxfId="17" totalsRowDxfId="16"/>
    <tableColumn id="7" xr3:uid="{00000000-0010-0000-0800-000007000000}" name="Codice prodotto offerto" dataDxfId="15" totalsRowDxfId="14"/>
    <tableColumn id="8" xr3:uid="{00000000-0010-0000-0800-000008000000}" name="Unità di misura fabbisogno/ unità di vendita" dataDxfId="13" totalsRowDxfId="12"/>
    <tableColumn id="16" xr3:uid="{00000000-0010-0000-0800-000010000000}" name="Descrizione unità di vendita offerta" dataDxfId="11" totalsRowDxfId="10"/>
    <tableColumn id="9" xr3:uid="{00000000-0010-0000-0800-000009000000}" name="Canoni/Numero unità di vendita offerte" dataDxfId="9" totalsRowDxfId="8"/>
    <tableColumn id="11" xr3:uid="{00000000-0010-0000-0800-00000B000000}" name="Prezzo unitario offerto" dataDxfId="7" totalsRowDxfId="6"/>
    <tableColumn id="12" xr3:uid="{00000000-0010-0000-0800-00000C000000}" name="Valore complessivo annuale offerto" totalsRowFunction="sum" dataDxfId="5" totalsRowDxfId="4">
      <calculatedColumnFormula>Tabella13456793[[#This Row],[Prezzo unitario offerto]]*Tabella13456793[[#This Row],[Canoni/Numero unità di vendita offerte]]</calculatedColumnFormula>
    </tableColumn>
    <tableColumn id="14" xr3:uid="{00000000-0010-0000-0800-00000E000000}" name="Valore complessivo offerto quinquennale" totalsRowFunction="sum" dataDxfId="3" totalsRowDxfId="2">
      <calculatedColumnFormula>L6*5</calculatedColumnFormula>
    </tableColumn>
    <tableColumn id="10" xr3:uid="{00000000-0010-0000-0800-00000A000000}" name="Codice(paraf)" dataDxfId="1" totalsRowDxfId="0"/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workbookViewId="0">
      <selection activeCell="H6" sqref="H6"/>
    </sheetView>
  </sheetViews>
  <sheetFormatPr defaultRowHeight="15" x14ac:dyDescent="0.25"/>
  <cols>
    <col min="1" max="1" width="8" style="5" customWidth="1"/>
    <col min="2" max="2" width="16.5703125" style="6" customWidth="1"/>
    <col min="3" max="3" width="18.7109375" style="5" customWidth="1"/>
    <col min="4" max="4" width="27.5703125" style="6" customWidth="1"/>
    <col min="5" max="5" width="12.85546875" style="5" customWidth="1"/>
    <col min="6" max="6" width="24" style="6" customWidth="1"/>
    <col min="7" max="7" width="18.140625" style="5" customWidth="1"/>
    <col min="8" max="8" width="18.5703125" style="6" customWidth="1"/>
    <col min="9" max="9" width="17.85546875" style="5" customWidth="1"/>
    <col min="10" max="10" width="21.140625" style="5" customWidth="1"/>
    <col min="11" max="11" width="18.85546875" style="5" customWidth="1"/>
    <col min="12" max="12" width="15.7109375" style="42" customWidth="1"/>
    <col min="13" max="13" width="15.5703125" style="42" customWidth="1"/>
    <col min="14" max="14" width="13" style="5" customWidth="1"/>
  </cols>
  <sheetData>
    <row r="1" spans="1:14" ht="49.5" customHeight="1" x14ac:dyDescent="0.25">
      <c r="A1" s="194" t="s">
        <v>426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  <c r="L1" s="104"/>
      <c r="M1" s="104"/>
      <c r="N1" s="97"/>
    </row>
    <row r="2" spans="1:14" ht="32.25" thickBot="1" x14ac:dyDescent="0.3">
      <c r="A2" s="105"/>
      <c r="B2" s="105"/>
      <c r="C2" s="105"/>
      <c r="D2" s="105"/>
      <c r="E2" s="105"/>
      <c r="F2" s="98"/>
      <c r="G2" s="105"/>
      <c r="H2" s="105"/>
      <c r="I2" s="105"/>
      <c r="J2" s="105"/>
      <c r="K2" s="105"/>
      <c r="L2" s="104"/>
      <c r="M2" s="104"/>
      <c r="N2" s="98"/>
    </row>
    <row r="3" spans="1:14" ht="24" thickBot="1" x14ac:dyDescent="0.3">
      <c r="A3" s="197" t="s">
        <v>1</v>
      </c>
      <c r="B3" s="198"/>
      <c r="C3" s="199" t="s">
        <v>427</v>
      </c>
      <c r="D3" s="200"/>
      <c r="E3" s="200"/>
      <c r="F3" s="200"/>
      <c r="G3" s="200"/>
      <c r="H3" s="200"/>
      <c r="I3" s="200"/>
      <c r="J3" s="200"/>
      <c r="K3" s="201"/>
      <c r="L3" s="104"/>
      <c r="M3" s="104"/>
      <c r="N3" s="99"/>
    </row>
    <row r="4" spans="1:14" ht="31.5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6"/>
      <c r="L4" s="107"/>
      <c r="M4" s="107"/>
      <c r="N4" s="98"/>
    </row>
    <row r="5" spans="1:14" ht="63" x14ac:dyDescent="0.25">
      <c r="A5" s="108" t="s">
        <v>3</v>
      </c>
      <c r="B5" s="108" t="s">
        <v>4</v>
      </c>
      <c r="C5" s="108" t="s">
        <v>5</v>
      </c>
      <c r="D5" s="108" t="s">
        <v>6</v>
      </c>
      <c r="E5" s="108" t="s">
        <v>7</v>
      </c>
      <c r="F5" s="108" t="s">
        <v>8</v>
      </c>
      <c r="G5" s="108" t="s">
        <v>92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428</v>
      </c>
      <c r="M5" s="108" t="s">
        <v>564</v>
      </c>
      <c r="N5" s="108"/>
    </row>
    <row r="6" spans="1:14" ht="45" x14ac:dyDescent="0.25">
      <c r="A6" s="34" t="s">
        <v>429</v>
      </c>
      <c r="B6" s="16" t="s">
        <v>351</v>
      </c>
      <c r="C6" s="16" t="s">
        <v>18</v>
      </c>
      <c r="D6" s="16" t="s">
        <v>19</v>
      </c>
      <c r="E6" s="34">
        <v>18</v>
      </c>
      <c r="F6" s="109" t="s">
        <v>430</v>
      </c>
      <c r="G6" s="110"/>
      <c r="H6" s="37">
        <v>18</v>
      </c>
      <c r="I6" s="111">
        <v>19000</v>
      </c>
      <c r="J6" s="39">
        <f>Tabella12[[#This Row],[Prezzo unitario offerto]]*Tabella12[[#This Row],[Canoni/Numero unità di vendita offerte]]</f>
        <v>342000</v>
      </c>
      <c r="K6" s="40">
        <f>J6*5</f>
        <v>1710000</v>
      </c>
      <c r="L6" s="27" t="s">
        <v>431</v>
      </c>
      <c r="M6" s="27" t="s">
        <v>432</v>
      </c>
      <c r="N6" s="112"/>
    </row>
    <row r="7" spans="1:14" ht="45" x14ac:dyDescent="0.25">
      <c r="A7" s="34" t="s">
        <v>429</v>
      </c>
      <c r="B7" s="16" t="s">
        <v>351</v>
      </c>
      <c r="C7" s="16" t="s">
        <v>25</v>
      </c>
      <c r="D7" s="16" t="s">
        <v>19</v>
      </c>
      <c r="E7" s="34">
        <v>18</v>
      </c>
      <c r="F7" s="109"/>
      <c r="G7" s="110"/>
      <c r="H7" s="37">
        <v>18</v>
      </c>
      <c r="I7" s="111">
        <v>1000</v>
      </c>
      <c r="J7" s="39">
        <f>Tabella12[[#This Row],[Prezzo unitario offerto]]*Tabella12[[#This Row],[Canoni/Numero unità di vendita offerte]]</f>
        <v>18000</v>
      </c>
      <c r="K7" s="40">
        <f t="shared" ref="K7:K42" si="0">J7*5</f>
        <v>90000</v>
      </c>
      <c r="L7" s="27"/>
      <c r="M7" s="27"/>
      <c r="N7" s="13"/>
    </row>
    <row r="8" spans="1:14" ht="30" x14ac:dyDescent="0.25">
      <c r="A8" s="34" t="s">
        <v>433</v>
      </c>
      <c r="B8" s="16" t="s">
        <v>434</v>
      </c>
      <c r="C8" s="16" t="s">
        <v>362</v>
      </c>
      <c r="D8" s="16" t="s">
        <v>312</v>
      </c>
      <c r="E8" s="34">
        <v>18</v>
      </c>
      <c r="F8" s="109" t="s">
        <v>435</v>
      </c>
      <c r="G8" s="113">
        <v>450</v>
      </c>
      <c r="H8" s="37">
        <v>18</v>
      </c>
      <c r="I8" s="111">
        <v>5304</v>
      </c>
      <c r="J8" s="39">
        <f>Tabella12[[#This Row],[Prezzo unitario offerto]]*Tabella12[[#This Row],[Canoni/Numero unità di vendita offerte]]</f>
        <v>95472</v>
      </c>
      <c r="K8" s="40">
        <f t="shared" si="0"/>
        <v>477360</v>
      </c>
      <c r="L8" s="27" t="s">
        <v>436</v>
      </c>
      <c r="M8" s="27" t="s">
        <v>437</v>
      </c>
      <c r="N8" s="13"/>
    </row>
    <row r="9" spans="1:14" ht="30" x14ac:dyDescent="0.25">
      <c r="A9" s="34" t="s">
        <v>433</v>
      </c>
      <c r="B9" s="16" t="s">
        <v>434</v>
      </c>
      <c r="C9" s="16" t="s">
        <v>438</v>
      </c>
      <c r="D9" s="16" t="s">
        <v>439</v>
      </c>
      <c r="E9" s="41">
        <v>380000</v>
      </c>
      <c r="F9" s="109" t="s">
        <v>440</v>
      </c>
      <c r="G9" s="113">
        <v>2400</v>
      </c>
      <c r="H9" s="114">
        <v>159</v>
      </c>
      <c r="I9" s="111">
        <v>110</v>
      </c>
      <c r="J9" s="39">
        <f>Tabella12[[#This Row],[Prezzo unitario offerto]]*Tabella12[[#This Row],[Canoni/Numero unità di vendita offerte]]</f>
        <v>17490</v>
      </c>
      <c r="K9" s="40">
        <f t="shared" si="0"/>
        <v>87450</v>
      </c>
      <c r="L9" s="27" t="s">
        <v>441</v>
      </c>
      <c r="M9" s="27" t="s">
        <v>442</v>
      </c>
      <c r="N9" s="13"/>
    </row>
    <row r="10" spans="1:14" ht="120" x14ac:dyDescent="0.25">
      <c r="A10" s="34" t="s">
        <v>443</v>
      </c>
      <c r="B10" s="16" t="s">
        <v>444</v>
      </c>
      <c r="C10" s="16" t="s">
        <v>362</v>
      </c>
      <c r="D10" s="16" t="s">
        <v>312</v>
      </c>
      <c r="E10" s="34">
        <v>16</v>
      </c>
      <c r="F10" s="109" t="s">
        <v>445</v>
      </c>
      <c r="G10" s="113">
        <v>480</v>
      </c>
      <c r="H10" s="37">
        <v>16</v>
      </c>
      <c r="I10" s="111">
        <v>3074.4</v>
      </c>
      <c r="J10" s="39">
        <f>Tabella12[[#This Row],[Prezzo unitario offerto]]*Tabella12[[#This Row],[Canoni/Numero unità di vendita offerte]]</f>
        <v>49190.400000000001</v>
      </c>
      <c r="K10" s="40">
        <f t="shared" si="0"/>
        <v>245952</v>
      </c>
      <c r="L10" s="27" t="s">
        <v>446</v>
      </c>
      <c r="M10" s="27" t="s">
        <v>447</v>
      </c>
      <c r="N10" s="13"/>
    </row>
    <row r="11" spans="1:14" ht="120" x14ac:dyDescent="0.25">
      <c r="A11" s="34" t="s">
        <v>443</v>
      </c>
      <c r="B11" s="16" t="s">
        <v>448</v>
      </c>
      <c r="C11" s="16"/>
      <c r="D11" s="16" t="s">
        <v>449</v>
      </c>
      <c r="E11" s="41">
        <v>165000</v>
      </c>
      <c r="F11" s="109" t="s">
        <v>450</v>
      </c>
      <c r="G11" s="113">
        <v>115</v>
      </c>
      <c r="H11" s="114">
        <v>1435</v>
      </c>
      <c r="I11" s="111">
        <v>149.40000000000003</v>
      </c>
      <c r="J11" s="39">
        <f>Tabella12[[#This Row],[Prezzo unitario offerto]]*Tabella12[[#This Row],[Canoni/Numero unità di vendita offerte]]</f>
        <v>214389.00000000006</v>
      </c>
      <c r="K11" s="40">
        <f t="shared" si="0"/>
        <v>1071945.0000000002</v>
      </c>
      <c r="L11" s="27" t="s">
        <v>451</v>
      </c>
      <c r="M11" s="27" t="s">
        <v>452</v>
      </c>
      <c r="N11" s="13"/>
    </row>
    <row r="12" spans="1:14" x14ac:dyDescent="0.25">
      <c r="A12" s="34"/>
      <c r="B12" s="16"/>
      <c r="C12" s="16"/>
      <c r="D12" s="16"/>
      <c r="E12" s="41"/>
      <c r="F12" s="109" t="s">
        <v>453</v>
      </c>
      <c r="G12" s="113">
        <v>475</v>
      </c>
      <c r="H12" s="114">
        <v>348</v>
      </c>
      <c r="I12" s="111">
        <v>36.600000000000009</v>
      </c>
      <c r="J12" s="66">
        <f>Tabella12[[#This Row],[Prezzo unitario offerto]]*Tabella12[[#This Row],[Canoni/Numero unità di vendita offerte]]</f>
        <v>12736.800000000003</v>
      </c>
      <c r="K12" s="40">
        <f>J12*5</f>
        <v>63684.000000000015</v>
      </c>
      <c r="L12" s="27" t="s">
        <v>454</v>
      </c>
      <c r="M12" s="27" t="s">
        <v>455</v>
      </c>
      <c r="N12" s="13"/>
    </row>
    <row r="13" spans="1:14" ht="30" x14ac:dyDescent="0.25">
      <c r="A13" s="34"/>
      <c r="B13" s="16"/>
      <c r="C13" s="16"/>
      <c r="D13" s="16"/>
      <c r="E13" s="41"/>
      <c r="F13" s="109" t="s">
        <v>456</v>
      </c>
      <c r="G13" s="113" t="s">
        <v>457</v>
      </c>
      <c r="H13" s="114">
        <v>192</v>
      </c>
      <c r="I13" s="111">
        <v>0</v>
      </c>
      <c r="J13" s="66">
        <f>Tabella12[[#This Row],[Prezzo unitario offerto]]*Tabella12[[#This Row],[Canoni/Numero unità di vendita offerte]]</f>
        <v>0</v>
      </c>
      <c r="K13" s="40">
        <f>J13*5</f>
        <v>0</v>
      </c>
      <c r="L13" s="27" t="s">
        <v>458</v>
      </c>
      <c r="M13" s="27" t="s">
        <v>459</v>
      </c>
      <c r="N13" s="13"/>
    </row>
    <row r="14" spans="1:14" ht="30" x14ac:dyDescent="0.25">
      <c r="A14" s="34" t="s">
        <v>460</v>
      </c>
      <c r="B14" s="16" t="s">
        <v>461</v>
      </c>
      <c r="C14" s="16"/>
      <c r="D14" s="16" t="s">
        <v>449</v>
      </c>
      <c r="E14" s="41">
        <v>401000</v>
      </c>
      <c r="F14" s="109" t="s">
        <v>462</v>
      </c>
      <c r="G14" s="113">
        <v>800</v>
      </c>
      <c r="H14" s="114">
        <v>502</v>
      </c>
      <c r="I14" s="111">
        <v>39</v>
      </c>
      <c r="J14" s="39">
        <f>Tabella12[[#This Row],[Prezzo unitario offerto]]*Tabella12[[#This Row],[Canoni/Numero unità di vendita offerte]]</f>
        <v>19578</v>
      </c>
      <c r="K14" s="40">
        <f t="shared" si="0"/>
        <v>97890</v>
      </c>
      <c r="L14" s="27" t="s">
        <v>463</v>
      </c>
      <c r="M14" s="27" t="s">
        <v>464</v>
      </c>
      <c r="N14" s="13"/>
    </row>
    <row r="15" spans="1:14" ht="30" x14ac:dyDescent="0.25">
      <c r="A15" s="34" t="s">
        <v>465</v>
      </c>
      <c r="B15" s="16" t="s">
        <v>466</v>
      </c>
      <c r="C15" s="16"/>
      <c r="D15" s="16" t="s">
        <v>449</v>
      </c>
      <c r="E15" s="41">
        <v>401000</v>
      </c>
      <c r="F15" s="109" t="s">
        <v>467</v>
      </c>
      <c r="G15" s="113">
        <v>800</v>
      </c>
      <c r="H15" s="114">
        <v>502</v>
      </c>
      <c r="I15" s="111">
        <v>39</v>
      </c>
      <c r="J15" s="39">
        <f>Tabella12[[#This Row],[Prezzo unitario offerto]]*Tabella12[[#This Row],[Canoni/Numero unità di vendita offerte]]</f>
        <v>19578</v>
      </c>
      <c r="K15" s="40">
        <f t="shared" si="0"/>
        <v>97890</v>
      </c>
      <c r="L15" s="27" t="s">
        <v>468</v>
      </c>
      <c r="M15" s="27" t="s">
        <v>469</v>
      </c>
      <c r="N15" s="13"/>
    </row>
    <row r="16" spans="1:14" ht="30" x14ac:dyDescent="0.25">
      <c r="A16" s="34" t="s">
        <v>470</v>
      </c>
      <c r="B16" s="16" t="s">
        <v>471</v>
      </c>
      <c r="C16" s="16"/>
      <c r="D16" s="16" t="s">
        <v>449</v>
      </c>
      <c r="E16" s="41">
        <v>382500</v>
      </c>
      <c r="F16" s="109" t="s">
        <v>472</v>
      </c>
      <c r="G16" s="113">
        <v>800</v>
      </c>
      <c r="H16" s="114">
        <v>479</v>
      </c>
      <c r="I16" s="111">
        <v>39</v>
      </c>
      <c r="J16" s="39">
        <f>Tabella12[[#This Row],[Prezzo unitario offerto]]*Tabella12[[#This Row],[Canoni/Numero unità di vendita offerte]]</f>
        <v>18681</v>
      </c>
      <c r="K16" s="40">
        <f t="shared" si="0"/>
        <v>93405</v>
      </c>
      <c r="L16" s="27" t="s">
        <v>473</v>
      </c>
      <c r="M16" s="27" t="s">
        <v>474</v>
      </c>
      <c r="N16" s="13"/>
    </row>
    <row r="17" spans="1:14" ht="30" x14ac:dyDescent="0.25">
      <c r="A17" s="34" t="s">
        <v>475</v>
      </c>
      <c r="B17" s="16" t="s">
        <v>476</v>
      </c>
      <c r="C17" s="16"/>
      <c r="D17" s="16" t="s">
        <v>449</v>
      </c>
      <c r="E17" s="41">
        <v>401000</v>
      </c>
      <c r="F17" s="109" t="s">
        <v>477</v>
      </c>
      <c r="G17" s="113">
        <v>800</v>
      </c>
      <c r="H17" s="114">
        <v>502</v>
      </c>
      <c r="I17" s="111">
        <v>132.6</v>
      </c>
      <c r="J17" s="39">
        <f>Tabella12[[#This Row],[Prezzo unitario offerto]]*Tabella12[[#This Row],[Canoni/Numero unità di vendita offerte]]</f>
        <v>66565.2</v>
      </c>
      <c r="K17" s="40">
        <f t="shared" si="0"/>
        <v>332826</v>
      </c>
      <c r="L17" s="27" t="s">
        <v>478</v>
      </c>
      <c r="M17" s="27" t="s">
        <v>479</v>
      </c>
      <c r="N17" s="13"/>
    </row>
    <row r="18" spans="1:14" ht="30" x14ac:dyDescent="0.25">
      <c r="A18" s="34" t="s">
        <v>480</v>
      </c>
      <c r="B18" s="16" t="s">
        <v>481</v>
      </c>
      <c r="C18" s="16"/>
      <c r="D18" s="16" t="s">
        <v>449</v>
      </c>
      <c r="E18" s="41">
        <v>350050</v>
      </c>
      <c r="F18" s="109" t="s">
        <v>482</v>
      </c>
      <c r="G18" s="113">
        <v>8000</v>
      </c>
      <c r="H18" s="114">
        <v>44</v>
      </c>
      <c r="I18" s="111">
        <v>230</v>
      </c>
      <c r="J18" s="39">
        <f>Tabella12[[#This Row],[Prezzo unitario offerto]]*Tabella12[[#This Row],[Canoni/Numero unità di vendita offerte]]</f>
        <v>10120</v>
      </c>
      <c r="K18" s="40">
        <f t="shared" si="0"/>
        <v>50600</v>
      </c>
      <c r="L18" s="27" t="s">
        <v>568</v>
      </c>
      <c r="M18" s="27">
        <v>962631661</v>
      </c>
      <c r="N18" s="13"/>
    </row>
    <row r="19" spans="1:14" ht="30" x14ac:dyDescent="0.25">
      <c r="A19" s="34" t="s">
        <v>483</v>
      </c>
      <c r="B19" s="16" t="s">
        <v>484</v>
      </c>
      <c r="C19" s="16"/>
      <c r="D19" s="16" t="s">
        <v>449</v>
      </c>
      <c r="E19" s="41">
        <v>12550</v>
      </c>
      <c r="F19" s="109" t="s">
        <v>485</v>
      </c>
      <c r="G19" s="113">
        <v>800</v>
      </c>
      <c r="H19" s="114">
        <v>16</v>
      </c>
      <c r="I19" s="111">
        <v>189</v>
      </c>
      <c r="J19" s="39">
        <f>Tabella12[[#This Row],[Prezzo unitario offerto]]*Tabella12[[#This Row],[Canoni/Numero unità di vendita offerte]]</f>
        <v>3024</v>
      </c>
      <c r="K19" s="40">
        <f t="shared" si="0"/>
        <v>15120</v>
      </c>
      <c r="L19" s="27" t="s">
        <v>486</v>
      </c>
      <c r="M19" s="27" t="s">
        <v>487</v>
      </c>
      <c r="N19" s="13"/>
    </row>
    <row r="20" spans="1:14" ht="30" x14ac:dyDescent="0.25">
      <c r="A20" s="34" t="s">
        <v>488</v>
      </c>
      <c r="B20" s="16" t="s">
        <v>489</v>
      </c>
      <c r="C20" s="16"/>
      <c r="D20" s="16" t="s">
        <v>449</v>
      </c>
      <c r="E20" s="41">
        <v>106050</v>
      </c>
      <c r="F20" s="109" t="s">
        <v>490</v>
      </c>
      <c r="G20" s="113">
        <v>800</v>
      </c>
      <c r="H20" s="114">
        <v>133</v>
      </c>
      <c r="I20" s="111">
        <v>369.59999999999997</v>
      </c>
      <c r="J20" s="39">
        <f>Tabella12[[#This Row],[Prezzo unitario offerto]]*Tabella12[[#This Row],[Canoni/Numero unità di vendita offerte]]</f>
        <v>49156.799999999996</v>
      </c>
      <c r="K20" s="40">
        <f t="shared" si="0"/>
        <v>245783.99999999997</v>
      </c>
      <c r="L20" s="27" t="s">
        <v>491</v>
      </c>
      <c r="M20" s="27" t="s">
        <v>492</v>
      </c>
      <c r="N20" s="13"/>
    </row>
    <row r="21" spans="1:14" ht="30" x14ac:dyDescent="0.25">
      <c r="A21" s="34" t="s">
        <v>493</v>
      </c>
      <c r="B21" s="16" t="s">
        <v>494</v>
      </c>
      <c r="C21" s="16"/>
      <c r="D21" s="16" t="s">
        <v>449</v>
      </c>
      <c r="E21" s="41">
        <v>106050</v>
      </c>
      <c r="F21" s="109" t="s">
        <v>495</v>
      </c>
      <c r="G21" s="113">
        <v>800</v>
      </c>
      <c r="H21" s="114">
        <v>133</v>
      </c>
      <c r="I21" s="111">
        <v>369.59999999999997</v>
      </c>
      <c r="J21" s="39">
        <f>Tabella12[[#This Row],[Prezzo unitario offerto]]*Tabella12[[#This Row],[Canoni/Numero unità di vendita offerte]]</f>
        <v>49156.799999999996</v>
      </c>
      <c r="K21" s="40">
        <f t="shared" si="0"/>
        <v>245783.99999999997</v>
      </c>
      <c r="L21" s="27" t="s">
        <v>496</v>
      </c>
      <c r="M21" s="27" t="s">
        <v>497</v>
      </c>
      <c r="N21" s="13"/>
    </row>
    <row r="22" spans="1:14" ht="30" x14ac:dyDescent="0.25">
      <c r="A22" s="34" t="s">
        <v>498</v>
      </c>
      <c r="B22" s="16" t="s">
        <v>499</v>
      </c>
      <c r="C22" s="16"/>
      <c r="D22" s="16" t="s">
        <v>449</v>
      </c>
      <c r="E22" s="41">
        <v>106050</v>
      </c>
      <c r="F22" s="109" t="s">
        <v>500</v>
      </c>
      <c r="G22" s="113">
        <v>800</v>
      </c>
      <c r="H22" s="114">
        <v>133</v>
      </c>
      <c r="I22" s="111">
        <v>369.59999999999997</v>
      </c>
      <c r="J22" s="39">
        <f>Tabella12[[#This Row],[Prezzo unitario offerto]]*Tabella12[[#This Row],[Canoni/Numero unità di vendita offerte]]</f>
        <v>49156.799999999996</v>
      </c>
      <c r="K22" s="40">
        <f t="shared" si="0"/>
        <v>245783.99999999997</v>
      </c>
      <c r="L22" s="27" t="s">
        <v>501</v>
      </c>
      <c r="M22" s="27" t="s">
        <v>502</v>
      </c>
      <c r="N22" s="13"/>
    </row>
    <row r="23" spans="1:14" ht="30" x14ac:dyDescent="0.25">
      <c r="A23" s="34" t="s">
        <v>503</v>
      </c>
      <c r="B23" s="16" t="s">
        <v>504</v>
      </c>
      <c r="C23" s="16"/>
      <c r="D23" s="16" t="s">
        <v>449</v>
      </c>
      <c r="E23" s="41">
        <v>106050</v>
      </c>
      <c r="F23" s="109" t="s">
        <v>505</v>
      </c>
      <c r="G23" s="113">
        <v>800</v>
      </c>
      <c r="H23" s="114">
        <v>133</v>
      </c>
      <c r="I23" s="111">
        <v>397.79999999999995</v>
      </c>
      <c r="J23" s="39">
        <f>Tabella12[[#This Row],[Prezzo unitario offerto]]*Tabella12[[#This Row],[Canoni/Numero unità di vendita offerte]]</f>
        <v>52907.399999999994</v>
      </c>
      <c r="K23" s="40">
        <f t="shared" si="0"/>
        <v>264537</v>
      </c>
      <c r="L23" s="27" t="s">
        <v>506</v>
      </c>
      <c r="M23" s="27" t="s">
        <v>507</v>
      </c>
      <c r="N23" s="13"/>
    </row>
    <row r="24" spans="1:14" ht="30" x14ac:dyDescent="0.25">
      <c r="A24" s="34" t="s">
        <v>508</v>
      </c>
      <c r="B24" s="16" t="s">
        <v>509</v>
      </c>
      <c r="C24" s="16"/>
      <c r="D24" s="16" t="s">
        <v>449</v>
      </c>
      <c r="E24" s="41">
        <v>154050</v>
      </c>
      <c r="F24" s="109" t="s">
        <v>510</v>
      </c>
      <c r="G24" s="113">
        <v>800</v>
      </c>
      <c r="H24" s="114">
        <v>193</v>
      </c>
      <c r="I24" s="111">
        <v>231</v>
      </c>
      <c r="J24" s="39">
        <f>Tabella12[[#This Row],[Prezzo unitario offerto]]*Tabella12[[#This Row],[Canoni/Numero unità di vendita offerte]]</f>
        <v>44583</v>
      </c>
      <c r="K24" s="40">
        <f t="shared" si="0"/>
        <v>222915</v>
      </c>
      <c r="L24" s="27" t="s">
        <v>511</v>
      </c>
      <c r="M24" s="27" t="s">
        <v>512</v>
      </c>
      <c r="N24" s="13"/>
    </row>
    <row r="25" spans="1:14" ht="30" x14ac:dyDescent="0.25">
      <c r="A25" s="34" t="s">
        <v>513</v>
      </c>
      <c r="B25" s="16" t="s">
        <v>514</v>
      </c>
      <c r="C25" s="16"/>
      <c r="D25" s="16" t="s">
        <v>449</v>
      </c>
      <c r="E25" s="41">
        <v>94050</v>
      </c>
      <c r="F25" s="109" t="s">
        <v>515</v>
      </c>
      <c r="G25" s="113">
        <v>133</v>
      </c>
      <c r="H25" s="114">
        <v>708</v>
      </c>
      <c r="I25" s="111">
        <v>0</v>
      </c>
      <c r="J25" s="39">
        <f>Tabella12[[#This Row],[Prezzo unitario offerto]]*Tabella12[[#This Row],[Canoni/Numero unità di vendita offerte]]</f>
        <v>0</v>
      </c>
      <c r="K25" s="40">
        <f t="shared" si="0"/>
        <v>0</v>
      </c>
      <c r="L25" s="27" t="s">
        <v>516</v>
      </c>
      <c r="M25" s="27" t="s">
        <v>517</v>
      </c>
      <c r="N25" s="13"/>
    </row>
    <row r="26" spans="1:14" ht="30" x14ac:dyDescent="0.25">
      <c r="A26" s="34" t="s">
        <v>518</v>
      </c>
      <c r="B26" s="16" t="s">
        <v>519</v>
      </c>
      <c r="C26" s="16"/>
      <c r="D26" s="16" t="s">
        <v>449</v>
      </c>
      <c r="E26" s="41">
        <v>131500</v>
      </c>
      <c r="F26" s="109" t="s">
        <v>520</v>
      </c>
      <c r="G26" s="113">
        <v>800</v>
      </c>
      <c r="H26" s="114">
        <v>165</v>
      </c>
      <c r="I26" s="111">
        <v>46</v>
      </c>
      <c r="J26" s="39">
        <f>Tabella12[[#This Row],[Prezzo unitario offerto]]*Tabella12[[#This Row],[Canoni/Numero unità di vendita offerte]]</f>
        <v>7590</v>
      </c>
      <c r="K26" s="40">
        <f t="shared" si="0"/>
        <v>37950</v>
      </c>
      <c r="L26" s="27" t="s">
        <v>521</v>
      </c>
      <c r="M26" s="27" t="s">
        <v>522</v>
      </c>
      <c r="N26" s="13"/>
    </row>
    <row r="27" spans="1:14" ht="30" x14ac:dyDescent="0.25">
      <c r="A27" s="34" t="s">
        <v>523</v>
      </c>
      <c r="B27" s="16" t="s">
        <v>524</v>
      </c>
      <c r="C27" s="16"/>
      <c r="D27" s="16" t="s">
        <v>439</v>
      </c>
      <c r="E27" s="41">
        <v>27000</v>
      </c>
      <c r="F27" s="109" t="s">
        <v>525</v>
      </c>
      <c r="G27" s="113">
        <v>240</v>
      </c>
      <c r="H27" s="114">
        <v>113</v>
      </c>
      <c r="I27" s="111">
        <v>326.93759999999997</v>
      </c>
      <c r="J27" s="39">
        <f>Tabella12[[#This Row],[Prezzo unitario offerto]]*Tabella12[[#This Row],[Canoni/Numero unità di vendita offerte]]</f>
        <v>36943.948799999998</v>
      </c>
      <c r="K27" s="40">
        <f t="shared" si="0"/>
        <v>184719.74400000001</v>
      </c>
      <c r="L27" s="27" t="s">
        <v>526</v>
      </c>
      <c r="M27" s="27" t="s">
        <v>527</v>
      </c>
      <c r="N27" s="13"/>
    </row>
    <row r="28" spans="1:14" ht="75" x14ac:dyDescent="0.25">
      <c r="A28" s="34" t="s">
        <v>528</v>
      </c>
      <c r="B28" s="16" t="s">
        <v>417</v>
      </c>
      <c r="C28" s="16" t="s">
        <v>418</v>
      </c>
      <c r="D28" s="16" t="s">
        <v>312</v>
      </c>
      <c r="E28" s="41">
        <v>18</v>
      </c>
      <c r="F28" s="109" t="s">
        <v>529</v>
      </c>
      <c r="G28" s="113" t="s">
        <v>457</v>
      </c>
      <c r="H28" s="37">
        <v>18</v>
      </c>
      <c r="I28" s="111">
        <v>0</v>
      </c>
      <c r="J28" s="39">
        <f>Tabella12[[#This Row],[Prezzo unitario offerto]]*Tabella12[[#This Row],[Canoni/Numero unità di vendita offerte]]</f>
        <v>0</v>
      </c>
      <c r="K28" s="40">
        <f t="shared" si="0"/>
        <v>0</v>
      </c>
      <c r="L28" s="27" t="s">
        <v>530</v>
      </c>
      <c r="M28" s="27" t="s">
        <v>531</v>
      </c>
      <c r="N28" s="13"/>
    </row>
    <row r="29" spans="1:14" ht="60" x14ac:dyDescent="0.25">
      <c r="A29" s="34" t="s">
        <v>532</v>
      </c>
      <c r="B29" s="16" t="s">
        <v>319</v>
      </c>
      <c r="C29" s="16" t="s">
        <v>320</v>
      </c>
      <c r="D29" s="16" t="s">
        <v>312</v>
      </c>
      <c r="E29" s="34">
        <v>18</v>
      </c>
      <c r="F29" s="109" t="s">
        <v>533</v>
      </c>
      <c r="G29" s="113" t="s">
        <v>457</v>
      </c>
      <c r="H29" s="37">
        <v>18</v>
      </c>
      <c r="I29" s="111">
        <v>0</v>
      </c>
      <c r="J29" s="39">
        <f>Tabella12[[#This Row],[Prezzo unitario offerto]]*Tabella12[[#This Row],[Canoni/Numero unità di vendita offerte]]</f>
        <v>0</v>
      </c>
      <c r="K29" s="40">
        <f t="shared" si="0"/>
        <v>0</v>
      </c>
      <c r="L29" s="27" t="s">
        <v>534</v>
      </c>
      <c r="M29" s="27" t="s">
        <v>535</v>
      </c>
      <c r="N29" s="13"/>
    </row>
    <row r="30" spans="1:14" ht="30" x14ac:dyDescent="0.25">
      <c r="A30" s="34"/>
      <c r="B30" s="16" t="s">
        <v>536</v>
      </c>
      <c r="C30" s="16"/>
      <c r="D30" s="16"/>
      <c r="E30" s="34"/>
      <c r="F30" s="109" t="s">
        <v>445</v>
      </c>
      <c r="G30" s="113" t="s">
        <v>457</v>
      </c>
      <c r="H30" s="114">
        <v>128</v>
      </c>
      <c r="I30" s="111">
        <v>85.4</v>
      </c>
      <c r="J30" s="66">
        <f>Tabella12[[#This Row],[Prezzo unitario offerto]]*Tabella12[[#This Row],[Canoni/Numero unità di vendita offerte]]</f>
        <v>10931.2</v>
      </c>
      <c r="K30" s="40">
        <f t="shared" si="0"/>
        <v>54656</v>
      </c>
      <c r="L30" s="27" t="s">
        <v>446</v>
      </c>
      <c r="M30" s="27" t="s">
        <v>447</v>
      </c>
      <c r="N30" s="13"/>
    </row>
    <row r="31" spans="1:14" ht="30" x14ac:dyDescent="0.25">
      <c r="A31" s="34"/>
      <c r="B31" s="16"/>
      <c r="C31" s="16"/>
      <c r="D31" s="16"/>
      <c r="E31" s="34"/>
      <c r="F31" s="109" t="s">
        <v>520</v>
      </c>
      <c r="G31" s="113" t="s">
        <v>457</v>
      </c>
      <c r="H31" s="114">
        <v>634</v>
      </c>
      <c r="I31" s="111">
        <v>46</v>
      </c>
      <c r="J31" s="66">
        <f>Tabella12[[#This Row],[Prezzo unitario offerto]]*Tabella12[[#This Row],[Canoni/Numero unità di vendita offerte]]</f>
        <v>29164</v>
      </c>
      <c r="K31" s="40">
        <f t="shared" si="0"/>
        <v>145820</v>
      </c>
      <c r="L31" s="27" t="s">
        <v>521</v>
      </c>
      <c r="M31" s="27" t="s">
        <v>522</v>
      </c>
      <c r="N31" s="13"/>
    </row>
    <row r="32" spans="1:14" x14ac:dyDescent="0.25">
      <c r="A32" s="34"/>
      <c r="B32" s="16"/>
      <c r="C32" s="16"/>
      <c r="D32" s="16"/>
      <c r="E32" s="34"/>
      <c r="F32" s="109" t="s">
        <v>537</v>
      </c>
      <c r="G32" s="113" t="s">
        <v>457</v>
      </c>
      <c r="H32" s="114">
        <v>152</v>
      </c>
      <c r="I32" s="111">
        <v>72</v>
      </c>
      <c r="J32" s="66">
        <f>Tabella12[[#This Row],[Prezzo unitario offerto]]*Tabella12[[#This Row],[Canoni/Numero unità di vendita offerte]]</f>
        <v>10944</v>
      </c>
      <c r="K32" s="40">
        <f t="shared" si="0"/>
        <v>54720</v>
      </c>
      <c r="L32" s="27" t="s">
        <v>538</v>
      </c>
      <c r="M32" s="27" t="s">
        <v>539</v>
      </c>
      <c r="N32" s="13"/>
    </row>
    <row r="33" spans="1:14" ht="30" x14ac:dyDescent="0.25">
      <c r="A33" s="34"/>
      <c r="B33" s="16"/>
      <c r="C33" s="16"/>
      <c r="D33" s="16"/>
      <c r="E33" s="34"/>
      <c r="F33" s="109" t="s">
        <v>440</v>
      </c>
      <c r="G33" s="113" t="s">
        <v>457</v>
      </c>
      <c r="H33" s="114">
        <v>381</v>
      </c>
      <c r="I33" s="111">
        <v>110</v>
      </c>
      <c r="J33" s="66">
        <f>Tabella12[[#This Row],[Prezzo unitario offerto]]*Tabella12[[#This Row],[Canoni/Numero unità di vendita offerte]]</f>
        <v>41910</v>
      </c>
      <c r="K33" s="40">
        <f t="shared" si="0"/>
        <v>209550</v>
      </c>
      <c r="L33" s="27" t="s">
        <v>441</v>
      </c>
      <c r="M33" s="27" t="s">
        <v>442</v>
      </c>
      <c r="N33" s="13"/>
    </row>
    <row r="34" spans="1:14" ht="30" x14ac:dyDescent="0.25">
      <c r="A34" s="34"/>
      <c r="B34" s="16"/>
      <c r="C34" s="16"/>
      <c r="D34" s="16"/>
      <c r="E34" s="34"/>
      <c r="F34" s="109" t="s">
        <v>540</v>
      </c>
      <c r="G34" s="113" t="s">
        <v>457</v>
      </c>
      <c r="H34" s="114">
        <v>708</v>
      </c>
      <c r="I34" s="111">
        <v>0</v>
      </c>
      <c r="J34" s="66">
        <f>Tabella12[[#This Row],[Prezzo unitario offerto]]*Tabella12[[#This Row],[Canoni/Numero unità di vendita offerte]]</f>
        <v>0</v>
      </c>
      <c r="K34" s="40">
        <f t="shared" si="0"/>
        <v>0</v>
      </c>
      <c r="L34" s="27" t="s">
        <v>541</v>
      </c>
      <c r="M34" s="27" t="s">
        <v>542</v>
      </c>
      <c r="N34" s="13"/>
    </row>
    <row r="35" spans="1:14" x14ac:dyDescent="0.25">
      <c r="A35" s="34"/>
      <c r="B35" s="16"/>
      <c r="C35" s="16"/>
      <c r="D35" s="16"/>
      <c r="E35" s="34"/>
      <c r="F35" s="109" t="s">
        <v>453</v>
      </c>
      <c r="G35" s="113" t="s">
        <v>457</v>
      </c>
      <c r="H35" s="114">
        <v>128</v>
      </c>
      <c r="I35" s="111">
        <v>36.600000000000009</v>
      </c>
      <c r="J35" s="66">
        <f>Tabella12[[#This Row],[Prezzo unitario offerto]]*Tabella12[[#This Row],[Canoni/Numero unità di vendita offerte]]</f>
        <v>4684.8000000000011</v>
      </c>
      <c r="K35" s="40">
        <f t="shared" si="0"/>
        <v>23424.000000000007</v>
      </c>
      <c r="L35" s="27" t="s">
        <v>454</v>
      </c>
      <c r="M35" s="27" t="s">
        <v>455</v>
      </c>
      <c r="N35" s="13"/>
    </row>
    <row r="36" spans="1:14" x14ac:dyDescent="0.25">
      <c r="A36" s="34"/>
      <c r="B36" s="16"/>
      <c r="C36" s="16"/>
      <c r="D36" s="16"/>
      <c r="E36" s="34"/>
      <c r="F36" s="109" t="s">
        <v>525</v>
      </c>
      <c r="G36" s="113" t="s">
        <v>457</v>
      </c>
      <c r="H36" s="114">
        <v>392</v>
      </c>
      <c r="I36" s="111">
        <v>326.93759999999997</v>
      </c>
      <c r="J36" s="66">
        <f>Tabella12[[#This Row],[Prezzo unitario offerto]]*Tabella12[[#This Row],[Canoni/Numero unità di vendita offerte]]</f>
        <v>128159.53919999998</v>
      </c>
      <c r="K36" s="40">
        <f t="shared" si="0"/>
        <v>640797.69599999988</v>
      </c>
      <c r="L36" s="27" t="s">
        <v>526</v>
      </c>
      <c r="M36" s="27" t="s">
        <v>527</v>
      </c>
      <c r="N36" s="13"/>
    </row>
    <row r="37" spans="1:14" ht="30" x14ac:dyDescent="0.25">
      <c r="A37" s="34"/>
      <c r="B37" s="16"/>
      <c r="C37" s="16"/>
      <c r="D37" s="16"/>
      <c r="E37" s="34"/>
      <c r="F37" s="109" t="s">
        <v>543</v>
      </c>
      <c r="G37" s="113" t="s">
        <v>457</v>
      </c>
      <c r="H37" s="114">
        <v>954</v>
      </c>
      <c r="I37" s="111">
        <v>0</v>
      </c>
      <c r="J37" s="66">
        <f>Tabella12[[#This Row],[Prezzo unitario offerto]]*Tabella12[[#This Row],[Canoni/Numero unità di vendita offerte]]</f>
        <v>0</v>
      </c>
      <c r="K37" s="40">
        <f t="shared" si="0"/>
        <v>0</v>
      </c>
      <c r="L37" s="27" t="s">
        <v>544</v>
      </c>
      <c r="M37" s="27" t="s">
        <v>545</v>
      </c>
      <c r="N37" s="13"/>
    </row>
    <row r="38" spans="1:14" x14ac:dyDescent="0.25">
      <c r="A38" s="34"/>
      <c r="B38" s="16"/>
      <c r="C38" s="16"/>
      <c r="D38" s="16"/>
      <c r="E38" s="34"/>
      <c r="F38" s="109" t="s">
        <v>546</v>
      </c>
      <c r="G38" s="113" t="s">
        <v>457</v>
      </c>
      <c r="H38" s="114">
        <v>540</v>
      </c>
      <c r="I38" s="111">
        <v>180.8</v>
      </c>
      <c r="J38" s="66">
        <f>Tabella12[[#This Row],[Prezzo unitario offerto]]*Tabella12[[#This Row],[Canoni/Numero unità di vendita offerte]]</f>
        <v>97632</v>
      </c>
      <c r="K38" s="40">
        <f t="shared" si="0"/>
        <v>488160</v>
      </c>
      <c r="L38" s="27" t="s">
        <v>547</v>
      </c>
      <c r="M38" s="27" t="s">
        <v>548</v>
      </c>
      <c r="N38" s="13"/>
    </row>
    <row r="39" spans="1:14" x14ac:dyDescent="0.25">
      <c r="A39" s="34"/>
      <c r="B39" s="16"/>
      <c r="C39" s="16"/>
      <c r="D39" s="16"/>
      <c r="E39" s="34"/>
      <c r="F39" s="109" t="s">
        <v>549</v>
      </c>
      <c r="G39" s="113" t="s">
        <v>457</v>
      </c>
      <c r="H39" s="114">
        <v>36</v>
      </c>
      <c r="I39" s="111">
        <v>0</v>
      </c>
      <c r="J39" s="66">
        <f>Tabella12[[#This Row],[Prezzo unitario offerto]]*Tabella12[[#This Row],[Canoni/Numero unità di vendita offerte]]</f>
        <v>0</v>
      </c>
      <c r="K39" s="40">
        <f t="shared" si="0"/>
        <v>0</v>
      </c>
      <c r="L39" s="27" t="s">
        <v>550</v>
      </c>
      <c r="M39" s="27" t="s">
        <v>551</v>
      </c>
      <c r="N39" s="13"/>
    </row>
    <row r="40" spans="1:14" x14ac:dyDescent="0.25">
      <c r="A40" s="34"/>
      <c r="B40" s="16"/>
      <c r="C40" s="16"/>
      <c r="D40" s="16"/>
      <c r="E40" s="34"/>
      <c r="F40" s="109" t="s">
        <v>552</v>
      </c>
      <c r="G40" s="113" t="s">
        <v>457</v>
      </c>
      <c r="H40" s="114">
        <v>54</v>
      </c>
      <c r="I40" s="111">
        <v>0</v>
      </c>
      <c r="J40" s="66">
        <f>Tabella12[[#This Row],[Prezzo unitario offerto]]*Tabella12[[#This Row],[Canoni/Numero unità di vendita offerte]]</f>
        <v>0</v>
      </c>
      <c r="K40" s="40">
        <f t="shared" si="0"/>
        <v>0</v>
      </c>
      <c r="L40" s="27" t="s">
        <v>553</v>
      </c>
      <c r="M40" s="27" t="s">
        <v>554</v>
      </c>
      <c r="N40" s="13"/>
    </row>
    <row r="41" spans="1:14" x14ac:dyDescent="0.25">
      <c r="A41" s="34"/>
      <c r="B41" s="16"/>
      <c r="C41" s="16"/>
      <c r="D41" s="16"/>
      <c r="E41" s="34"/>
      <c r="F41" s="109" t="s">
        <v>555</v>
      </c>
      <c r="G41" s="113" t="s">
        <v>457</v>
      </c>
      <c r="H41" s="114">
        <v>72</v>
      </c>
      <c r="I41" s="111">
        <v>0</v>
      </c>
      <c r="J41" s="66">
        <f>Tabella12[[#This Row],[Prezzo unitario offerto]]*Tabella12[[#This Row],[Canoni/Numero unità di vendita offerte]]</f>
        <v>0</v>
      </c>
      <c r="K41" s="40">
        <f t="shared" si="0"/>
        <v>0</v>
      </c>
      <c r="L41" s="27" t="s">
        <v>556</v>
      </c>
      <c r="M41" s="27" t="s">
        <v>557</v>
      </c>
      <c r="N41" s="13"/>
    </row>
    <row r="42" spans="1:14" x14ac:dyDescent="0.25">
      <c r="A42" s="34"/>
      <c r="B42" s="16"/>
      <c r="C42" s="16"/>
      <c r="D42" s="16"/>
      <c r="E42" s="34"/>
      <c r="F42" s="109" t="s">
        <v>558</v>
      </c>
      <c r="G42" s="113" t="s">
        <v>457</v>
      </c>
      <c r="H42" s="114">
        <v>108</v>
      </c>
      <c r="I42" s="111">
        <v>0</v>
      </c>
      <c r="J42" s="66">
        <f>Tabella12[[#This Row],[Prezzo unitario offerto]]*Tabella12[[#This Row],[Canoni/Numero unità di vendita offerte]]</f>
        <v>0</v>
      </c>
      <c r="K42" s="40">
        <f t="shared" si="0"/>
        <v>0</v>
      </c>
      <c r="L42" s="27" t="s">
        <v>559</v>
      </c>
      <c r="M42" s="27" t="s">
        <v>560</v>
      </c>
      <c r="N42" s="13"/>
    </row>
    <row r="43" spans="1:14" x14ac:dyDescent="0.25">
      <c r="A43" s="13" t="s">
        <v>83</v>
      </c>
      <c r="B43" s="2"/>
      <c r="C43" s="2"/>
      <c r="D43" s="2"/>
      <c r="E43" s="13"/>
      <c r="F43" s="2"/>
      <c r="G43" s="2"/>
      <c r="H43" s="13"/>
      <c r="I43" s="26">
        <f>SUBTOTAL(109,Tabella12[Prezzo unitario offerto])</f>
        <v>32311.275199999996</v>
      </c>
      <c r="J43" s="25">
        <f>SUBTOTAL(109,Tabella12[Valore complessivo annuale offerto])</f>
        <v>1499744.6880000001</v>
      </c>
      <c r="K43" s="26">
        <f>SUBTOTAL(109,Tabella12[Valore complessivo offerto quinquennale])</f>
        <v>7498723.4399999995</v>
      </c>
      <c r="L43" s="115"/>
      <c r="M43" s="115"/>
    </row>
    <row r="45" spans="1:14" ht="19.5" thickBot="1" x14ac:dyDescent="0.3">
      <c r="A45" s="202" t="s">
        <v>85</v>
      </c>
      <c r="B45" s="203"/>
      <c r="C45" s="203"/>
      <c r="D45" s="203"/>
      <c r="E45" s="204"/>
      <c r="F45" s="116">
        <v>1800</v>
      </c>
      <c r="G45" s="101"/>
      <c r="H45" s="117"/>
      <c r="I45" s="101"/>
      <c r="K45" s="118"/>
    </row>
    <row r="46" spans="1:14" ht="18.75" x14ac:dyDescent="0.25">
      <c r="A46" s="6"/>
      <c r="C46" s="6"/>
      <c r="E46" s="6"/>
      <c r="F46" s="119"/>
      <c r="G46" s="68"/>
      <c r="H46" s="68"/>
      <c r="I46" s="101"/>
    </row>
    <row r="48" spans="1:14" ht="21" x14ac:dyDescent="0.25">
      <c r="A48" s="205" t="s">
        <v>87</v>
      </c>
      <c r="B48" s="206"/>
      <c r="C48" s="207"/>
      <c r="D48" s="120">
        <f>Tabella12[[#Totals],[Valore complessivo offerto quinquennale]]+F45</f>
        <v>7500523.4399999995</v>
      </c>
    </row>
  </sheetData>
  <mergeCells count="5">
    <mergeCell ref="A1:K1"/>
    <mergeCell ref="A3:B3"/>
    <mergeCell ref="C3:K3"/>
    <mergeCell ref="A45:E45"/>
    <mergeCell ref="A48:C48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abSelected="1" workbookViewId="0">
      <selection activeCell="F39" sqref="F39"/>
    </sheetView>
  </sheetViews>
  <sheetFormatPr defaultRowHeight="15" x14ac:dyDescent="0.25"/>
  <cols>
    <col min="2" max="2" width="18.42578125" customWidth="1"/>
    <col min="3" max="3" width="13.28515625" customWidth="1"/>
    <col min="4" max="4" width="22.7109375" customWidth="1"/>
    <col min="6" max="6" width="25.140625" customWidth="1"/>
    <col min="7" max="7" width="14.28515625" customWidth="1"/>
    <col min="8" max="8" width="17.85546875" style="173" customWidth="1"/>
    <col min="9" max="9" width="20.5703125" customWidth="1"/>
    <col min="10" max="10" width="21.5703125" customWidth="1"/>
    <col min="11" max="11" width="14.42578125" customWidth="1"/>
    <col min="12" max="12" width="18.28515625" customWidth="1"/>
    <col min="13" max="13" width="19.42578125" customWidth="1"/>
    <col min="14" max="14" width="18.7109375" customWidth="1"/>
  </cols>
  <sheetData>
    <row r="1" spans="1:14" ht="59.25" customHeight="1" x14ac:dyDescent="0.25">
      <c r="A1" s="215" t="s">
        <v>425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97"/>
    </row>
    <row r="2" spans="1:14" ht="32.25" thickBot="1" x14ac:dyDescent="0.3">
      <c r="A2" s="103"/>
      <c r="B2" s="103"/>
      <c r="C2" s="103"/>
      <c r="D2" s="103"/>
      <c r="E2" s="103"/>
      <c r="F2" s="103"/>
      <c r="G2" s="103"/>
      <c r="H2" s="176"/>
      <c r="I2" s="103"/>
      <c r="J2" s="103"/>
      <c r="K2" s="103"/>
      <c r="L2" s="103"/>
      <c r="M2" s="103"/>
      <c r="N2" s="98"/>
    </row>
    <row r="3" spans="1:14" ht="24" thickBot="1" x14ac:dyDescent="0.3">
      <c r="A3" s="210" t="s">
        <v>1</v>
      </c>
      <c r="B3" s="211"/>
      <c r="C3" s="212" t="s">
        <v>349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99"/>
    </row>
    <row r="4" spans="1:14" ht="31.5" x14ac:dyDescent="0.25">
      <c r="A4" s="103"/>
      <c r="B4" s="103"/>
      <c r="C4" s="103"/>
      <c r="D4" s="103"/>
      <c r="E4" s="103"/>
      <c r="F4" s="103"/>
      <c r="G4" s="103"/>
      <c r="H4" s="176"/>
      <c r="I4" s="103"/>
      <c r="J4" s="103"/>
      <c r="K4" s="103"/>
      <c r="L4" s="103"/>
      <c r="M4" s="103"/>
      <c r="N4" s="98"/>
    </row>
    <row r="5" spans="1:14" ht="63" x14ac:dyDescent="0.25">
      <c r="A5" s="102" t="s">
        <v>3</v>
      </c>
      <c r="B5" s="102" t="s">
        <v>4</v>
      </c>
      <c r="C5" s="102" t="s">
        <v>5</v>
      </c>
      <c r="D5" s="100" t="s">
        <v>6</v>
      </c>
      <c r="E5" s="100" t="s">
        <v>7</v>
      </c>
      <c r="F5" s="100" t="s">
        <v>8</v>
      </c>
      <c r="G5" s="100" t="s">
        <v>9</v>
      </c>
      <c r="H5" s="177" t="s">
        <v>92</v>
      </c>
      <c r="I5" s="100" t="s">
        <v>11</v>
      </c>
      <c r="J5" s="100" t="s">
        <v>12</v>
      </c>
      <c r="K5" s="100" t="s">
        <v>13</v>
      </c>
      <c r="L5" s="100" t="s">
        <v>14</v>
      </c>
      <c r="M5" s="100" t="s">
        <v>15</v>
      </c>
      <c r="N5" s="100" t="s">
        <v>569</v>
      </c>
    </row>
    <row r="6" spans="1:14" s="150" customFormat="1" ht="165" customHeight="1" x14ac:dyDescent="0.25">
      <c r="A6" s="142" t="s">
        <v>350</v>
      </c>
      <c r="B6" s="143" t="s">
        <v>351</v>
      </c>
      <c r="C6" s="143" t="s">
        <v>352</v>
      </c>
      <c r="D6" s="143" t="s">
        <v>19</v>
      </c>
      <c r="E6" s="142">
        <v>26</v>
      </c>
      <c r="F6" s="144" t="s">
        <v>353</v>
      </c>
      <c r="G6" s="145" t="s">
        <v>354</v>
      </c>
      <c r="H6" s="178">
        <v>1</v>
      </c>
      <c r="I6" s="144" t="s">
        <v>355</v>
      </c>
      <c r="J6" s="145">
        <v>26</v>
      </c>
      <c r="K6" s="146">
        <v>6500</v>
      </c>
      <c r="L6" s="147">
        <f>Tabella13121511[[#This Row],[Prezzo unitario offerto]]*Tabella13121511[[#This Row],[Canoni/Numero unità di vendita offerte]]</f>
        <v>169000</v>
      </c>
      <c r="M6" s="148">
        <f>L6*5</f>
        <v>845000</v>
      </c>
      <c r="N6" s="149">
        <v>961718994</v>
      </c>
    </row>
    <row r="7" spans="1:14" s="150" customFormat="1" ht="172.5" customHeight="1" x14ac:dyDescent="0.25">
      <c r="A7" s="142" t="s">
        <v>350</v>
      </c>
      <c r="B7" s="143" t="s">
        <v>351</v>
      </c>
      <c r="C7" s="143" t="s">
        <v>356</v>
      </c>
      <c r="D7" s="143" t="s">
        <v>19</v>
      </c>
      <c r="E7" s="142">
        <v>13</v>
      </c>
      <c r="F7" s="144" t="s">
        <v>357</v>
      </c>
      <c r="G7" s="145" t="s">
        <v>358</v>
      </c>
      <c r="H7" s="178">
        <v>1</v>
      </c>
      <c r="I7" s="144" t="s">
        <v>355</v>
      </c>
      <c r="J7" s="145">
        <v>13</v>
      </c>
      <c r="K7" s="146">
        <v>7500</v>
      </c>
      <c r="L7" s="147">
        <f>Tabella13121511[[#This Row],[Prezzo unitario offerto]]*Tabella13121511[[#This Row],[Canoni/Numero unità di vendita offerte]]</f>
        <v>97500</v>
      </c>
      <c r="M7" s="148">
        <f t="shared" ref="M7:M24" si="0">L7*5</f>
        <v>487500</v>
      </c>
      <c r="N7" s="149">
        <v>961719008</v>
      </c>
    </row>
    <row r="8" spans="1:14" s="150" customFormat="1" ht="24" x14ac:dyDescent="0.25">
      <c r="A8" s="142" t="s">
        <v>350</v>
      </c>
      <c r="B8" s="143" t="s">
        <v>351</v>
      </c>
      <c r="C8" s="143" t="s">
        <v>25</v>
      </c>
      <c r="D8" s="143" t="s">
        <v>19</v>
      </c>
      <c r="E8" s="142">
        <v>39</v>
      </c>
      <c r="F8" s="145" t="s">
        <v>359</v>
      </c>
      <c r="G8" s="145"/>
      <c r="H8" s="178">
        <v>1</v>
      </c>
      <c r="I8" s="151" t="s">
        <v>359</v>
      </c>
      <c r="J8" s="145">
        <v>39</v>
      </c>
      <c r="K8" s="146">
        <v>500</v>
      </c>
      <c r="L8" s="147">
        <f>Tabella13121511[[#This Row],[Prezzo unitario offerto]]*Tabella13121511[[#This Row],[Canoni/Numero unità di vendita offerte]]</f>
        <v>19500</v>
      </c>
      <c r="M8" s="148">
        <f t="shared" si="0"/>
        <v>97500</v>
      </c>
      <c r="N8" s="149"/>
    </row>
    <row r="9" spans="1:14" s="150" customFormat="1" ht="36" x14ac:dyDescent="0.25">
      <c r="A9" s="142" t="s">
        <v>360</v>
      </c>
      <c r="B9" s="143" t="s">
        <v>361</v>
      </c>
      <c r="C9" s="142" t="s">
        <v>362</v>
      </c>
      <c r="D9" s="143" t="s">
        <v>312</v>
      </c>
      <c r="E9" s="152">
        <v>39</v>
      </c>
      <c r="F9" s="145" t="s">
        <v>363</v>
      </c>
      <c r="G9" s="153" t="s">
        <v>364</v>
      </c>
      <c r="H9" s="178" t="s">
        <v>365</v>
      </c>
      <c r="I9" s="151" t="str">
        <f>Tabella13121511[[#This Row],[Denominazione commerciale del prodotto]]</f>
        <v>ID DIACELL I-II-III 3X10 ML</v>
      </c>
      <c r="J9" s="145">
        <v>39</v>
      </c>
      <c r="K9" s="146">
        <v>516.88</v>
      </c>
      <c r="L9" s="147">
        <f>Tabella13121511[[#This Row],[Prezzo unitario offerto]]*Tabella13121511[[#This Row],[Canoni/Numero unità di vendita offerte]]</f>
        <v>20158.32</v>
      </c>
      <c r="M9" s="148">
        <f t="shared" si="0"/>
        <v>100791.6</v>
      </c>
      <c r="N9" s="149">
        <v>914346085</v>
      </c>
    </row>
    <row r="10" spans="1:14" s="150" customFormat="1" ht="36" x14ac:dyDescent="0.25">
      <c r="A10" s="142" t="s">
        <v>366</v>
      </c>
      <c r="B10" s="143" t="s">
        <v>367</v>
      </c>
      <c r="C10" s="142" t="s">
        <v>362</v>
      </c>
      <c r="D10" s="143" t="s">
        <v>312</v>
      </c>
      <c r="E10" s="142">
        <v>19</v>
      </c>
      <c r="F10" s="145" t="s">
        <v>368</v>
      </c>
      <c r="G10" s="153" t="s">
        <v>369</v>
      </c>
      <c r="H10" s="179" t="s">
        <v>365</v>
      </c>
      <c r="I10" s="145" t="str">
        <f>Tabella13121511[[#This Row],[Denominazione commerciale del prodotto]]</f>
        <v xml:space="preserve">IDPANEL SET OF 11 VIALS </v>
      </c>
      <c r="J10" s="145">
        <v>19</v>
      </c>
      <c r="K10" s="146">
        <v>1537.38</v>
      </c>
      <c r="L10" s="147">
        <f>Tabella13121511[[#This Row],[Prezzo unitario offerto]]*Tabella13121511[[#This Row],[Canoni/Numero unità di vendita offerte]]</f>
        <v>29210.22</v>
      </c>
      <c r="M10" s="148">
        <f t="shared" si="0"/>
        <v>146051.1</v>
      </c>
      <c r="N10" s="149">
        <v>914346162</v>
      </c>
    </row>
    <row r="11" spans="1:14" s="150" customFormat="1" x14ac:dyDescent="0.25">
      <c r="A11" s="142" t="s">
        <v>370</v>
      </c>
      <c r="B11" s="142" t="s">
        <v>371</v>
      </c>
      <c r="C11" s="142" t="s">
        <v>362</v>
      </c>
      <c r="D11" s="143" t="s">
        <v>312</v>
      </c>
      <c r="E11" s="152">
        <v>39</v>
      </c>
      <c r="F11" s="145" t="s">
        <v>372</v>
      </c>
      <c r="G11" s="153" t="s">
        <v>373</v>
      </c>
      <c r="H11" s="179" t="s">
        <v>374</v>
      </c>
      <c r="I11" s="145" t="str">
        <f>Tabella13121511[[#This Row],[Denominazione commerciale del prodotto]]</f>
        <v xml:space="preserve">ID DIACELL ABO A1 A2 B O </v>
      </c>
      <c r="J11" s="145">
        <v>39</v>
      </c>
      <c r="K11" s="146">
        <v>591.5</v>
      </c>
      <c r="L11" s="147">
        <f>Tabella13121511[[#This Row],[Prezzo unitario offerto]]*Tabella13121511[[#This Row],[Canoni/Numero unità di vendita offerte]]</f>
        <v>23068.5</v>
      </c>
      <c r="M11" s="148">
        <f t="shared" si="0"/>
        <v>115342.5</v>
      </c>
      <c r="N11" s="149">
        <v>914533803</v>
      </c>
    </row>
    <row r="12" spans="1:14" s="150" customFormat="1" x14ac:dyDescent="0.25">
      <c r="A12" s="142" t="s">
        <v>375</v>
      </c>
      <c r="B12" s="142" t="s">
        <v>376</v>
      </c>
      <c r="C12" s="142"/>
      <c r="D12" s="143" t="s">
        <v>377</v>
      </c>
      <c r="E12" s="152">
        <v>259600</v>
      </c>
      <c r="F12" s="145" t="s">
        <v>378</v>
      </c>
      <c r="G12" s="153" t="s">
        <v>379</v>
      </c>
      <c r="H12" s="179" t="s">
        <v>365</v>
      </c>
      <c r="I12" s="145" t="str">
        <f>Tabella13121511[[#This Row],[Denominazione commerciale del prodotto]]</f>
        <v xml:space="preserve">IDDIACLON ABO/RH  24X12 PCES </v>
      </c>
      <c r="J12" s="145">
        <v>902</v>
      </c>
      <c r="K12" s="146">
        <v>223.94</v>
      </c>
      <c r="L12" s="147">
        <f>Tabella13121511[[#This Row],[Prezzo unitario offerto]]*Tabella13121511[[#This Row],[Canoni/Numero unità di vendita offerte]]</f>
        <v>201993.88</v>
      </c>
      <c r="M12" s="148">
        <f t="shared" si="0"/>
        <v>1009969.4</v>
      </c>
      <c r="N12" s="149">
        <v>914381987</v>
      </c>
    </row>
    <row r="13" spans="1:14" s="150" customFormat="1" ht="48" x14ac:dyDescent="0.25">
      <c r="A13" s="142" t="s">
        <v>380</v>
      </c>
      <c r="B13" s="143" t="s">
        <v>381</v>
      </c>
      <c r="C13" s="142"/>
      <c r="D13" s="143" t="s">
        <v>377</v>
      </c>
      <c r="E13" s="152">
        <v>80500</v>
      </c>
      <c r="F13" s="145" t="s">
        <v>382</v>
      </c>
      <c r="G13" s="145" t="s">
        <v>383</v>
      </c>
      <c r="H13" s="179" t="s">
        <v>365</v>
      </c>
      <c r="I13" s="145" t="str">
        <f>Tabella13121511[[#This Row],[Denominazione commerciale del prodotto]]</f>
        <v>ID DIACLON ABO/D 24X12 STK</v>
      </c>
      <c r="J13" s="145">
        <v>280</v>
      </c>
      <c r="K13" s="146">
        <v>179.94</v>
      </c>
      <c r="L13" s="147">
        <f>Tabella13121511[[#This Row],[Prezzo unitario offerto]]*Tabella13121511[[#This Row],[Canoni/Numero unità di vendita offerte]]</f>
        <v>50383.199999999997</v>
      </c>
      <c r="M13" s="148">
        <f t="shared" si="0"/>
        <v>251916</v>
      </c>
      <c r="N13" s="149">
        <v>915561928</v>
      </c>
    </row>
    <row r="14" spans="1:14" s="150" customFormat="1" x14ac:dyDescent="0.25">
      <c r="A14" s="142"/>
      <c r="B14" s="143"/>
      <c r="C14" s="142"/>
      <c r="D14" s="143"/>
      <c r="E14" s="152"/>
      <c r="F14" s="145" t="s">
        <v>384</v>
      </c>
      <c r="G14" s="145" t="s">
        <v>385</v>
      </c>
      <c r="H14" s="179" t="s">
        <v>386</v>
      </c>
      <c r="I14" s="145" t="str">
        <f>Tabella13121511[[#This Row],[Denominazione commerciale del prodotto]]</f>
        <v xml:space="preserve">ID DIACLON ANTI K </v>
      </c>
      <c r="J14" s="145">
        <v>1119</v>
      </c>
      <c r="K14" s="146">
        <v>14.55</v>
      </c>
      <c r="L14" s="154">
        <f>Tabella13121511[[#This Row],[Prezzo unitario offerto]]*Tabella13121511[[#This Row],[Canoni/Numero unità di vendita offerte]]</f>
        <v>16281.45</v>
      </c>
      <c r="M14" s="148">
        <f>L14*5</f>
        <v>81407.25</v>
      </c>
      <c r="N14" s="149">
        <v>915040796</v>
      </c>
    </row>
    <row r="15" spans="1:14" s="150" customFormat="1" x14ac:dyDescent="0.25">
      <c r="A15" s="142" t="s">
        <v>387</v>
      </c>
      <c r="B15" s="142" t="s">
        <v>388</v>
      </c>
      <c r="C15" s="142"/>
      <c r="D15" s="143" t="s">
        <v>377</v>
      </c>
      <c r="E15" s="152">
        <v>221600</v>
      </c>
      <c r="F15" s="145" t="s">
        <v>389</v>
      </c>
      <c r="G15" s="145" t="s">
        <v>383</v>
      </c>
      <c r="H15" s="179" t="s">
        <v>390</v>
      </c>
      <c r="I15" s="145" t="str">
        <f>Tabella13121511[[#This Row],[Denominazione commerciale del prodotto]]</f>
        <v>IDDIACLON ABO/D 24X12 STK</v>
      </c>
      <c r="J15" s="145">
        <v>770</v>
      </c>
      <c r="K15" s="146">
        <v>179.94</v>
      </c>
      <c r="L15" s="147">
        <f>Tabella13121511[[#This Row],[Prezzo unitario offerto]]*Tabella13121511[[#This Row],[Canoni/Numero unità di vendita offerte]]</f>
        <v>138553.79999999999</v>
      </c>
      <c r="M15" s="148">
        <f t="shared" si="0"/>
        <v>692769</v>
      </c>
      <c r="N15" s="149">
        <v>915561928</v>
      </c>
    </row>
    <row r="16" spans="1:14" s="150" customFormat="1" x14ac:dyDescent="0.25">
      <c r="A16" s="142" t="s">
        <v>391</v>
      </c>
      <c r="B16" s="142" t="s">
        <v>392</v>
      </c>
      <c r="C16" s="142"/>
      <c r="D16" s="143" t="s">
        <v>377</v>
      </c>
      <c r="E16" s="152">
        <v>191800</v>
      </c>
      <c r="F16" s="145" t="s">
        <v>393</v>
      </c>
      <c r="G16" s="145" t="s">
        <v>394</v>
      </c>
      <c r="H16" s="179"/>
      <c r="I16" s="145" t="str">
        <f>Tabella13121511[[#This Row],[Denominazione commerciale del prodotto]]</f>
        <v>ID DIACLON RH SUBGROUPS+ K</v>
      </c>
      <c r="J16" s="145">
        <v>666</v>
      </c>
      <c r="K16" s="146">
        <v>347.7</v>
      </c>
      <c r="L16" s="147">
        <f>Tabella13121511[[#This Row],[Prezzo unitario offerto]]*Tabella13121511[[#This Row],[Canoni/Numero unità di vendita offerte]]</f>
        <v>231568.19999999998</v>
      </c>
      <c r="M16" s="148">
        <f t="shared" si="0"/>
        <v>1157841</v>
      </c>
      <c r="N16" s="149">
        <v>914752478</v>
      </c>
    </row>
    <row r="17" spans="1:14" s="150" customFormat="1" x14ac:dyDescent="0.25">
      <c r="A17" s="142" t="s">
        <v>395</v>
      </c>
      <c r="B17" s="142" t="s">
        <v>396</v>
      </c>
      <c r="C17" s="142"/>
      <c r="D17" s="143" t="s">
        <v>377</v>
      </c>
      <c r="E17" s="152">
        <v>370700</v>
      </c>
      <c r="F17" s="145" t="s">
        <v>397</v>
      </c>
      <c r="G17" s="145" t="s">
        <v>398</v>
      </c>
      <c r="H17" s="179" t="s">
        <v>386</v>
      </c>
      <c r="I17" s="145" t="str">
        <f>Tabella13121511[[#This Row],[Denominazione commerciale del prodotto]]</f>
        <v>ID NACL ENZYME TEST  24X12 PCES</v>
      </c>
      <c r="J17" s="145">
        <v>1288</v>
      </c>
      <c r="K17" s="146">
        <v>332.64</v>
      </c>
      <c r="L17" s="147">
        <f>Tabella13121511[[#This Row],[Prezzo unitario offerto]]*Tabella13121511[[#This Row],[Canoni/Numero unità di vendita offerte]]</f>
        <v>428440.32000000001</v>
      </c>
      <c r="M17" s="148">
        <f t="shared" si="0"/>
        <v>2142201.6</v>
      </c>
      <c r="N17" s="149">
        <v>914382092</v>
      </c>
    </row>
    <row r="18" spans="1:14" s="150" customFormat="1" ht="36" x14ac:dyDescent="0.25">
      <c r="A18" s="142" t="s">
        <v>399</v>
      </c>
      <c r="B18" s="143" t="s">
        <v>400</v>
      </c>
      <c r="C18" s="142"/>
      <c r="D18" s="143" t="s">
        <v>377</v>
      </c>
      <c r="E18" s="152">
        <v>501500</v>
      </c>
      <c r="F18" s="145" t="s">
        <v>401</v>
      </c>
      <c r="G18" s="145" t="s">
        <v>402</v>
      </c>
      <c r="H18" s="179" t="s">
        <v>386</v>
      </c>
      <c r="I18" s="145" t="str">
        <f>Tabella13121511[[#This Row],[Denominazione commerciale del prodotto]]</f>
        <v>ID LISS COOMBS 24X12 PCES</v>
      </c>
      <c r="J18" s="145">
        <v>1742</v>
      </c>
      <c r="K18" s="146">
        <v>396.29</v>
      </c>
      <c r="L18" s="147">
        <f>Tabella13121511[[#This Row],[Prezzo unitario offerto]]*Tabella13121511[[#This Row],[Canoni/Numero unità di vendita offerte]]</f>
        <v>690337.18</v>
      </c>
      <c r="M18" s="148">
        <f t="shared" si="0"/>
        <v>3451685.9000000004</v>
      </c>
      <c r="N18" s="149">
        <v>914381924</v>
      </c>
    </row>
    <row r="19" spans="1:14" s="150" customFormat="1" x14ac:dyDescent="0.25">
      <c r="A19" s="142" t="s">
        <v>403</v>
      </c>
      <c r="B19" s="142" t="s">
        <v>404</v>
      </c>
      <c r="C19" s="142"/>
      <c r="D19" s="143" t="s">
        <v>377</v>
      </c>
      <c r="E19" s="152">
        <v>23412</v>
      </c>
      <c r="F19" s="145" t="s">
        <v>397</v>
      </c>
      <c r="G19" s="145" t="s">
        <v>398</v>
      </c>
      <c r="H19" s="179" t="s">
        <v>386</v>
      </c>
      <c r="I19" s="145" t="str">
        <f>Tabella13121511[[#This Row],[Denominazione commerciale del prodotto]]</f>
        <v>ID NACL ENZYME TEST  24X12 PCES</v>
      </c>
      <c r="J19" s="145">
        <v>82</v>
      </c>
      <c r="K19" s="146">
        <v>332.64</v>
      </c>
      <c r="L19" s="147">
        <f>Tabella13121511[[#This Row],[Prezzo unitario offerto]]*Tabella13121511[[#This Row],[Canoni/Numero unità di vendita offerte]]</f>
        <v>27276.48</v>
      </c>
      <c r="M19" s="148">
        <f t="shared" si="0"/>
        <v>136382.39999999999</v>
      </c>
      <c r="N19" s="149">
        <v>914382092</v>
      </c>
    </row>
    <row r="20" spans="1:14" s="150" customFormat="1" x14ac:dyDescent="0.25">
      <c r="A20" s="142" t="s">
        <v>405</v>
      </c>
      <c r="B20" s="142" t="s">
        <v>406</v>
      </c>
      <c r="C20" s="142"/>
      <c r="D20" s="143" t="s">
        <v>377</v>
      </c>
      <c r="E20" s="152">
        <v>51300</v>
      </c>
      <c r="F20" s="145" t="s">
        <v>401</v>
      </c>
      <c r="G20" s="145" t="s">
        <v>402</v>
      </c>
      <c r="H20" s="179" t="s">
        <v>407</v>
      </c>
      <c r="I20" s="145" t="str">
        <f>Tabella13121511[[#This Row],[Denominazione commerciale del prodotto]]</f>
        <v>ID LISS COOMBS 24X12 PCES</v>
      </c>
      <c r="J20" s="145">
        <v>179</v>
      </c>
      <c r="K20" s="146">
        <v>396.29</v>
      </c>
      <c r="L20" s="147">
        <f>Tabella13121511[[#This Row],[Prezzo unitario offerto]]*Tabella13121511[[#This Row],[Canoni/Numero unità di vendita offerte]]</f>
        <v>70935.91</v>
      </c>
      <c r="M20" s="148">
        <f t="shared" si="0"/>
        <v>354679.55000000005</v>
      </c>
      <c r="N20" s="149">
        <v>914381924</v>
      </c>
    </row>
    <row r="21" spans="1:14" s="150" customFormat="1" x14ac:dyDescent="0.25">
      <c r="A21" s="142" t="s">
        <v>408</v>
      </c>
      <c r="B21" s="142" t="s">
        <v>409</v>
      </c>
      <c r="C21" s="142"/>
      <c r="D21" s="143" t="s">
        <v>377</v>
      </c>
      <c r="E21" s="152">
        <v>49750</v>
      </c>
      <c r="F21" s="145" t="s">
        <v>410</v>
      </c>
      <c r="G21" s="145" t="s">
        <v>411</v>
      </c>
      <c r="H21" s="179" t="s">
        <v>386</v>
      </c>
      <c r="I21" s="145" t="str">
        <f>Tabella13121511[[#This Row],[Denominazione commerciale del prodotto]]</f>
        <v xml:space="preserve">IDDIACLON ABO/RH NEW BORN </v>
      </c>
      <c r="J21" s="145">
        <v>173</v>
      </c>
      <c r="K21" s="146">
        <v>212.91</v>
      </c>
      <c r="L21" s="147">
        <f>Tabella13121511[[#This Row],[Prezzo unitario offerto]]*Tabella13121511[[#This Row],[Canoni/Numero unità di vendita offerte]]</f>
        <v>36833.43</v>
      </c>
      <c r="M21" s="148">
        <f t="shared" si="0"/>
        <v>184167.15</v>
      </c>
      <c r="N21" s="149">
        <v>914382041</v>
      </c>
    </row>
    <row r="22" spans="1:14" s="150" customFormat="1" x14ac:dyDescent="0.25">
      <c r="A22" s="142" t="s">
        <v>412</v>
      </c>
      <c r="B22" s="142" t="s">
        <v>413</v>
      </c>
      <c r="C22" s="142"/>
      <c r="D22" s="143" t="s">
        <v>377</v>
      </c>
      <c r="E22" s="152">
        <v>197500</v>
      </c>
      <c r="F22" s="145" t="s">
        <v>414</v>
      </c>
      <c r="G22" s="145" t="s">
        <v>415</v>
      </c>
      <c r="H22" s="179"/>
      <c r="I22" s="145" t="str">
        <f>Tabella13121511[[#This Row],[Denominazione commerciale del prodotto]]</f>
        <v xml:space="preserve">ID DIACLON ABD CONFIRMATION </v>
      </c>
      <c r="J22" s="145">
        <v>686</v>
      </c>
      <c r="K22" s="146">
        <v>132.5</v>
      </c>
      <c r="L22" s="147">
        <f>Tabella13121511[[#This Row],[Prezzo unitario offerto]]*Tabella13121511[[#This Row],[Canoni/Numero unità di vendita offerte]]</f>
        <v>90895</v>
      </c>
      <c r="M22" s="148">
        <f t="shared" si="0"/>
        <v>454475</v>
      </c>
      <c r="N22" s="149">
        <v>914381898</v>
      </c>
    </row>
    <row r="23" spans="1:14" s="150" customFormat="1" ht="60" x14ac:dyDescent="0.25">
      <c r="A23" s="182" t="s">
        <v>416</v>
      </c>
      <c r="B23" s="182" t="s">
        <v>417</v>
      </c>
      <c r="C23" s="183" t="s">
        <v>418</v>
      </c>
      <c r="D23" s="183" t="s">
        <v>312</v>
      </c>
      <c r="E23" s="184">
        <v>39</v>
      </c>
      <c r="F23" s="185" t="s">
        <v>419</v>
      </c>
      <c r="G23" s="185" t="s">
        <v>420</v>
      </c>
      <c r="H23" s="186"/>
      <c r="I23" s="185" t="str">
        <f>Tabella13121511[[#This Row],[Denominazione commerciale del prodotto]]</f>
        <v>DIAMED Q,C SYSTEM 1X1 SETT</v>
      </c>
      <c r="J23" s="187">
        <v>39</v>
      </c>
      <c r="K23" s="188">
        <v>4223.3100000000004</v>
      </c>
      <c r="L23" s="189">
        <f>Tabella13121511[[#This Row],[Prezzo unitario offerto]]*Tabella13121511[[#This Row],[Canoni/Numero unità di vendita offerte]]</f>
        <v>164709.09000000003</v>
      </c>
      <c r="M23" s="190">
        <f t="shared" si="0"/>
        <v>823545.45000000019</v>
      </c>
      <c r="N23" s="191">
        <v>914612938</v>
      </c>
    </row>
    <row r="24" spans="1:14" s="150" customFormat="1" ht="48" x14ac:dyDescent="0.25">
      <c r="A24" s="142" t="s">
        <v>421</v>
      </c>
      <c r="B24" s="143" t="s">
        <v>319</v>
      </c>
      <c r="C24" s="143" t="s">
        <v>320</v>
      </c>
      <c r="D24" s="143" t="s">
        <v>312</v>
      </c>
      <c r="E24" s="152">
        <v>39</v>
      </c>
      <c r="F24" s="145" t="s">
        <v>422</v>
      </c>
      <c r="G24" s="144" t="s">
        <v>423</v>
      </c>
      <c r="H24" s="179"/>
      <c r="I24" s="145" t="str">
        <f>Tabella13121511[[#This Row],[Denominazione commerciale del prodotto]]</f>
        <v>EQAS BLLOD TYPING 1°2°3° INVIO</v>
      </c>
      <c r="J24" s="151">
        <v>39</v>
      </c>
      <c r="K24" s="146">
        <v>1738.26</v>
      </c>
      <c r="L24" s="147">
        <f>Tabella13121511[[#This Row],[Prezzo unitario offerto]]*Tabella13121511[[#This Row],[Canoni/Numero unità di vendita offerte]]</f>
        <v>67792.14</v>
      </c>
      <c r="M24" s="148">
        <f t="shared" si="0"/>
        <v>338960.7</v>
      </c>
      <c r="N24" s="155" t="s">
        <v>424</v>
      </c>
    </row>
    <row r="25" spans="1:14" s="150" customFormat="1" x14ac:dyDescent="0.25">
      <c r="A25" s="156" t="s">
        <v>83</v>
      </c>
      <c r="B25" s="156"/>
      <c r="C25" s="156"/>
      <c r="D25" s="157"/>
      <c r="E25" s="156"/>
      <c r="F25" s="156"/>
      <c r="G25" s="156"/>
      <c r="H25" s="180"/>
      <c r="I25" s="156"/>
      <c r="J25" s="156"/>
      <c r="K25" s="156"/>
      <c r="L25" s="158">
        <f>SUBTOTAL(109,Tabella13121511[Valore complessivo annuale offerto])</f>
        <v>2574437.12</v>
      </c>
      <c r="M25" s="159">
        <f>SUBTOTAL(109,Tabella13121511[Valore complessivo offerto quinquennale])</f>
        <v>12872185.600000001</v>
      </c>
      <c r="N25" s="149"/>
    </row>
    <row r="29" spans="1:14" x14ac:dyDescent="0.25">
      <c r="B29" s="175"/>
      <c r="D29" s="175"/>
      <c r="E29" s="209" t="s">
        <v>580</v>
      </c>
      <c r="F29" s="209"/>
      <c r="G29" s="193" t="s">
        <v>581</v>
      </c>
      <c r="H29" s="193" t="s">
        <v>579</v>
      </c>
    </row>
    <row r="30" spans="1:14" ht="17.25" customHeight="1" x14ac:dyDescent="0.25">
      <c r="C30" s="174" t="s">
        <v>571</v>
      </c>
      <c r="D30" s="192" t="s">
        <v>572</v>
      </c>
      <c r="E30" s="217" t="s">
        <v>578</v>
      </c>
      <c r="F30" s="217"/>
      <c r="G30" s="251">
        <v>61.2</v>
      </c>
      <c r="H30" s="181">
        <v>962669293</v>
      </c>
    </row>
    <row r="31" spans="1:14" x14ac:dyDescent="0.25">
      <c r="B31" s="175"/>
      <c r="C31" s="216"/>
      <c r="D31" s="216"/>
      <c r="E31" s="208" t="s">
        <v>573</v>
      </c>
      <c r="F31" s="208"/>
      <c r="G31" s="252">
        <v>61.2</v>
      </c>
      <c r="H31" s="181">
        <v>962669343</v>
      </c>
    </row>
    <row r="32" spans="1:14" x14ac:dyDescent="0.25">
      <c r="E32" s="208" t="s">
        <v>574</v>
      </c>
      <c r="F32" s="208"/>
      <c r="G32" s="252">
        <v>53.17</v>
      </c>
      <c r="H32" s="181">
        <v>962669356</v>
      </c>
    </row>
    <row r="33" spans="5:8" x14ac:dyDescent="0.25">
      <c r="E33" s="208" t="s">
        <v>575</v>
      </c>
      <c r="F33" s="208"/>
      <c r="G33" s="252">
        <v>66.099999999999994</v>
      </c>
      <c r="H33" s="181">
        <v>962669368</v>
      </c>
    </row>
    <row r="34" spans="5:8" x14ac:dyDescent="0.25">
      <c r="E34" s="208" t="s">
        <v>576</v>
      </c>
      <c r="F34" s="208"/>
      <c r="G34" s="252">
        <v>48.1</v>
      </c>
      <c r="H34" s="181">
        <v>962669370</v>
      </c>
    </row>
    <row r="35" spans="5:8" x14ac:dyDescent="0.25">
      <c r="E35" s="208" t="s">
        <v>577</v>
      </c>
      <c r="F35" s="208"/>
      <c r="G35" s="252">
        <v>35.1</v>
      </c>
      <c r="H35" s="181">
        <v>962669382</v>
      </c>
    </row>
    <row r="36" spans="5:8" x14ac:dyDescent="0.25">
      <c r="G36" s="253"/>
    </row>
  </sheetData>
  <mergeCells count="11">
    <mergeCell ref="A3:B3"/>
    <mergeCell ref="C3:M3"/>
    <mergeCell ref="A1:M1"/>
    <mergeCell ref="C31:D31"/>
    <mergeCell ref="E30:F30"/>
    <mergeCell ref="E31:F31"/>
    <mergeCell ref="E32:F32"/>
    <mergeCell ref="E33:F33"/>
    <mergeCell ref="E34:F34"/>
    <mergeCell ref="E35:F35"/>
    <mergeCell ref="E29:F29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"/>
  <sheetViews>
    <sheetView topLeftCell="F1" workbookViewId="0">
      <selection activeCell="B16" sqref="B16"/>
    </sheetView>
  </sheetViews>
  <sheetFormatPr defaultColWidth="8.85546875" defaultRowHeight="15" outlineLevelRow="1" x14ac:dyDescent="0.25"/>
  <cols>
    <col min="1" max="1" width="10" style="5" customWidth="1"/>
    <col min="2" max="2" width="28.42578125" style="5" customWidth="1"/>
    <col min="3" max="3" width="16.42578125" style="5" customWidth="1"/>
    <col min="4" max="4" width="23.5703125" style="6" customWidth="1"/>
    <col min="5" max="5" width="13.5703125" style="5" customWidth="1"/>
    <col min="6" max="6" width="40.7109375" style="5" customWidth="1"/>
    <col min="7" max="7" width="17.7109375" style="5" customWidth="1"/>
    <col min="8" max="8" width="20.140625" style="6" customWidth="1"/>
    <col min="9" max="9" width="24.85546875" style="5" customWidth="1"/>
    <col min="10" max="10" width="18" style="5" customWidth="1"/>
    <col min="11" max="11" width="19.85546875" style="5" customWidth="1"/>
    <col min="12" max="12" width="23.28515625" style="5" customWidth="1"/>
    <col min="13" max="13" width="26.7109375" style="5" customWidth="1"/>
    <col min="14" max="14" width="13.7109375" style="5" customWidth="1"/>
    <col min="15" max="15" width="37" style="5" customWidth="1"/>
    <col min="16" max="16" width="19.7109375" style="5" customWidth="1"/>
    <col min="17" max="16384" width="8.85546875" style="5"/>
  </cols>
  <sheetData>
    <row r="1" spans="1:18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11"/>
      <c r="L1" s="11"/>
      <c r="M1" s="11"/>
    </row>
    <row r="2" spans="1:18" s="13" customFormat="1" ht="28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8" s="13" customFormat="1" ht="29.25" customHeight="1" thickBot="1" x14ac:dyDescent="0.3">
      <c r="A3" s="228" t="s">
        <v>1</v>
      </c>
      <c r="B3" s="229"/>
      <c r="C3" s="199" t="s">
        <v>2</v>
      </c>
      <c r="D3" s="200"/>
      <c r="E3" s="200"/>
      <c r="F3" s="200"/>
      <c r="G3" s="200"/>
      <c r="H3" s="200"/>
      <c r="I3" s="200"/>
      <c r="J3" s="200"/>
      <c r="K3" s="200"/>
      <c r="L3" s="200"/>
      <c r="M3" s="201"/>
    </row>
    <row r="4" spans="1:18" s="13" customFormat="1" ht="20.100000000000001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8" s="6" customFormat="1" ht="62.2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15" t="s">
        <v>561</v>
      </c>
      <c r="O5" s="141" t="s">
        <v>567</v>
      </c>
    </row>
    <row r="6" spans="1:18" s="2" customFormat="1" ht="45" x14ac:dyDescent="0.25">
      <c r="A6" s="16" t="s">
        <v>16</v>
      </c>
      <c r="B6" s="16" t="s">
        <v>17</v>
      </c>
      <c r="C6" s="16" t="s">
        <v>18</v>
      </c>
      <c r="D6" s="16" t="s">
        <v>19</v>
      </c>
      <c r="E6" s="16">
        <v>40</v>
      </c>
      <c r="F6" s="17" t="s">
        <v>20</v>
      </c>
      <c r="G6" s="17" t="s">
        <v>21</v>
      </c>
      <c r="H6" s="12" t="s">
        <v>22</v>
      </c>
      <c r="I6" s="12" t="s">
        <v>23</v>
      </c>
      <c r="J6" s="18">
        <v>40</v>
      </c>
      <c r="K6" s="19">
        <v>4000</v>
      </c>
      <c r="L6" s="20">
        <f>Tabella13416[[#This Row],[Prezzo unitario offerto]]*Tabella13416[[#This Row],[Canoni/Numero unità di vendita offerte]]</f>
        <v>160000</v>
      </c>
      <c r="M6" s="21">
        <f>L6*5</f>
        <v>800000</v>
      </c>
      <c r="N6" s="1" t="s">
        <v>24</v>
      </c>
      <c r="O6" s="140"/>
      <c r="P6" s="3"/>
      <c r="R6" s="4"/>
    </row>
    <row r="7" spans="1:18" s="2" customFormat="1" ht="60" x14ac:dyDescent="0.25">
      <c r="A7" s="16" t="s">
        <v>16</v>
      </c>
      <c r="B7" s="16" t="s">
        <v>17</v>
      </c>
      <c r="C7" s="16" t="s">
        <v>25</v>
      </c>
      <c r="D7" s="16" t="s">
        <v>19</v>
      </c>
      <c r="E7" s="16">
        <v>40</v>
      </c>
      <c r="F7" s="17" t="s">
        <v>26</v>
      </c>
      <c r="G7" s="17" t="s">
        <v>27</v>
      </c>
      <c r="H7" s="12" t="s">
        <v>28</v>
      </c>
      <c r="I7" s="12" t="s">
        <v>29</v>
      </c>
      <c r="J7" s="18">
        <v>40</v>
      </c>
      <c r="K7" s="19">
        <v>4000</v>
      </c>
      <c r="L7" s="20">
        <f>Tabella13416[[#This Row],[Prezzo unitario offerto]]*Tabella13416[[#This Row],[Canoni/Numero unità di vendita offerte]]</f>
        <v>160000</v>
      </c>
      <c r="M7" s="21">
        <f t="shared" ref="M7:M21" si="0">L7*5</f>
        <v>800000</v>
      </c>
      <c r="N7" s="1"/>
      <c r="O7" s="140"/>
      <c r="P7" s="3"/>
    </row>
    <row r="8" spans="1:18" s="2" customFormat="1" ht="45" x14ac:dyDescent="0.25">
      <c r="A8" s="16" t="s">
        <v>30</v>
      </c>
      <c r="B8" s="16" t="s">
        <v>31</v>
      </c>
      <c r="C8" s="16"/>
      <c r="D8" s="16" t="s">
        <v>32</v>
      </c>
      <c r="E8" s="22">
        <v>5700</v>
      </c>
      <c r="F8" s="23" t="s">
        <v>33</v>
      </c>
      <c r="G8" s="17" t="s">
        <v>34</v>
      </c>
      <c r="H8" s="17" t="s">
        <v>35</v>
      </c>
      <c r="I8" s="17" t="s">
        <v>36</v>
      </c>
      <c r="J8" s="17">
        <v>713</v>
      </c>
      <c r="K8" s="19">
        <v>424</v>
      </c>
      <c r="L8" s="20">
        <f>Tabella13416[[#This Row],[Prezzo unitario offerto]]*Tabella13416[[#This Row],[Canoni/Numero unità di vendita offerte]]</f>
        <v>302312</v>
      </c>
      <c r="M8" s="21">
        <f t="shared" si="0"/>
        <v>1511560</v>
      </c>
      <c r="N8" s="1" t="s">
        <v>37</v>
      </c>
      <c r="O8" s="140"/>
      <c r="P8" s="3"/>
    </row>
    <row r="9" spans="1:18" s="2" customFormat="1" ht="30" x14ac:dyDescent="0.25">
      <c r="A9" s="16" t="s">
        <v>30</v>
      </c>
      <c r="B9" s="16" t="s">
        <v>31</v>
      </c>
      <c r="C9" s="16"/>
      <c r="D9" s="16" t="s">
        <v>32</v>
      </c>
      <c r="E9" s="22">
        <v>5700</v>
      </c>
      <c r="F9" s="23" t="s">
        <v>38</v>
      </c>
      <c r="G9" s="17" t="s">
        <v>39</v>
      </c>
      <c r="H9" s="17" t="s">
        <v>35</v>
      </c>
      <c r="I9" s="17" t="s">
        <v>40</v>
      </c>
      <c r="J9" s="17">
        <v>143</v>
      </c>
      <c r="K9" s="19">
        <v>120</v>
      </c>
      <c r="L9" s="24">
        <f>Tabella13416[[#This Row],[Prezzo unitario offerto]]*Tabella13416[[#This Row],[Canoni/Numero unità di vendita offerte]]</f>
        <v>17160</v>
      </c>
      <c r="M9" s="21">
        <f>L9*5</f>
        <v>85800</v>
      </c>
      <c r="N9" s="1" t="s">
        <v>41</v>
      </c>
      <c r="O9" s="140"/>
      <c r="P9" s="3"/>
    </row>
    <row r="10" spans="1:18" s="2" customFormat="1" ht="30" x14ac:dyDescent="0.25">
      <c r="A10" s="16" t="s">
        <v>30</v>
      </c>
      <c r="B10" s="16" t="s">
        <v>31</v>
      </c>
      <c r="C10" s="16"/>
      <c r="D10" s="16" t="s">
        <v>32</v>
      </c>
      <c r="E10" s="22">
        <v>5700</v>
      </c>
      <c r="F10" s="23" t="s">
        <v>42</v>
      </c>
      <c r="G10" s="17" t="s">
        <v>43</v>
      </c>
      <c r="H10" s="17" t="s">
        <v>35</v>
      </c>
      <c r="I10" s="17" t="s">
        <v>40</v>
      </c>
      <c r="J10" s="17">
        <v>143</v>
      </c>
      <c r="K10" s="19">
        <v>80</v>
      </c>
      <c r="L10" s="24">
        <f>Tabella13416[[#This Row],[Prezzo unitario offerto]]*Tabella13416[[#This Row],[Canoni/Numero unità di vendita offerte]]</f>
        <v>11440</v>
      </c>
      <c r="M10" s="21">
        <f>L10*5</f>
        <v>57200</v>
      </c>
      <c r="N10" s="1" t="s">
        <v>44</v>
      </c>
      <c r="O10" s="140"/>
      <c r="P10" s="3"/>
    </row>
    <row r="11" spans="1:18" s="2" customFormat="1" ht="30" x14ac:dyDescent="0.25">
      <c r="A11" s="16" t="s">
        <v>30</v>
      </c>
      <c r="B11" s="16" t="s">
        <v>31</v>
      </c>
      <c r="C11" s="16"/>
      <c r="D11" s="16" t="s">
        <v>32</v>
      </c>
      <c r="E11" s="22">
        <v>5700</v>
      </c>
      <c r="F11" s="23" t="s">
        <v>45</v>
      </c>
      <c r="G11" s="17">
        <v>440</v>
      </c>
      <c r="H11" s="17" t="s">
        <v>35</v>
      </c>
      <c r="I11" s="17" t="s">
        <v>46</v>
      </c>
      <c r="J11" s="17">
        <v>380</v>
      </c>
      <c r="K11" s="19">
        <v>15.3</v>
      </c>
      <c r="L11" s="24">
        <f>Tabella13416[[#This Row],[Prezzo unitario offerto]]*Tabella13416[[#This Row],[Canoni/Numero unità di vendita offerte]]</f>
        <v>5814</v>
      </c>
      <c r="M11" s="21">
        <f>L11*5</f>
        <v>29070</v>
      </c>
      <c r="N11" s="1" t="s">
        <v>47</v>
      </c>
      <c r="O11" s="140"/>
      <c r="P11" s="3"/>
    </row>
    <row r="12" spans="1:18" s="2" customFormat="1" ht="30" x14ac:dyDescent="0.25">
      <c r="A12" s="16" t="s">
        <v>48</v>
      </c>
      <c r="B12" s="16" t="s">
        <v>49</v>
      </c>
      <c r="C12" s="16"/>
      <c r="D12" s="16" t="s">
        <v>32</v>
      </c>
      <c r="E12" s="22">
        <v>4730</v>
      </c>
      <c r="F12" s="23" t="s">
        <v>50</v>
      </c>
      <c r="G12" s="17" t="s">
        <v>51</v>
      </c>
      <c r="H12" s="17" t="s">
        <v>35</v>
      </c>
      <c r="I12" s="17" t="s">
        <v>52</v>
      </c>
      <c r="J12" s="17">
        <v>237</v>
      </c>
      <c r="K12" s="19">
        <v>450</v>
      </c>
      <c r="L12" s="20">
        <f>Tabella13416[[#This Row],[Prezzo unitario offerto]]*Tabella13416[[#This Row],[Canoni/Numero unità di vendita offerte]]</f>
        <v>106650</v>
      </c>
      <c r="M12" s="21">
        <f t="shared" si="0"/>
        <v>533250</v>
      </c>
      <c r="N12" s="1" t="s">
        <v>53</v>
      </c>
      <c r="O12" s="140"/>
      <c r="P12" s="3"/>
    </row>
    <row r="13" spans="1:18" s="2" customFormat="1" ht="35.25" customHeight="1" x14ac:dyDescent="0.25">
      <c r="A13" s="16" t="s">
        <v>48</v>
      </c>
      <c r="B13" s="16" t="s">
        <v>49</v>
      </c>
      <c r="C13" s="16"/>
      <c r="D13" s="16" t="s">
        <v>32</v>
      </c>
      <c r="E13" s="22">
        <v>4730</v>
      </c>
      <c r="F13" s="23" t="s">
        <v>54</v>
      </c>
      <c r="G13" s="17" t="s">
        <v>55</v>
      </c>
      <c r="H13" s="17" t="s">
        <v>35</v>
      </c>
      <c r="I13" s="17" t="s">
        <v>56</v>
      </c>
      <c r="J13" s="17">
        <v>158</v>
      </c>
      <c r="K13" s="19">
        <v>60</v>
      </c>
      <c r="L13" s="24">
        <f>Tabella13416[[#This Row],[Prezzo unitario offerto]]*Tabella13416[[#This Row],[Canoni/Numero unità di vendita offerte]]</f>
        <v>9480</v>
      </c>
      <c r="M13" s="21">
        <f>L13*5</f>
        <v>47400</v>
      </c>
      <c r="N13" s="1" t="s">
        <v>57</v>
      </c>
      <c r="O13" s="140"/>
      <c r="P13" s="3"/>
    </row>
    <row r="14" spans="1:18" s="2" customFormat="1" ht="50.25" customHeight="1" x14ac:dyDescent="0.25">
      <c r="A14" s="16" t="s">
        <v>58</v>
      </c>
      <c r="B14" s="16" t="s">
        <v>59</v>
      </c>
      <c r="C14" s="16"/>
      <c r="D14" s="16" t="s">
        <v>32</v>
      </c>
      <c r="E14" s="22">
        <v>3950</v>
      </c>
      <c r="F14" s="23" t="s">
        <v>60</v>
      </c>
      <c r="G14" s="17" t="s">
        <v>61</v>
      </c>
      <c r="H14" s="17" t="s">
        <v>35</v>
      </c>
      <c r="I14" s="17" t="s">
        <v>36</v>
      </c>
      <c r="J14" s="17">
        <v>494</v>
      </c>
      <c r="K14" s="19">
        <v>720</v>
      </c>
      <c r="L14" s="20">
        <f>Tabella13416[[#This Row],[Prezzo unitario offerto]]*Tabella13416[[#This Row],[Canoni/Numero unità di vendita offerte]]</f>
        <v>355680</v>
      </c>
      <c r="M14" s="21">
        <f t="shared" si="0"/>
        <v>1778400</v>
      </c>
      <c r="N14" s="1" t="s">
        <v>62</v>
      </c>
      <c r="O14" s="140"/>
      <c r="P14" s="3"/>
    </row>
    <row r="15" spans="1:18" s="2" customFormat="1" ht="33" customHeight="1" x14ac:dyDescent="0.25">
      <c r="A15" s="16" t="s">
        <v>58</v>
      </c>
      <c r="B15" s="16" t="s">
        <v>59</v>
      </c>
      <c r="C15" s="16"/>
      <c r="D15" s="16" t="s">
        <v>32</v>
      </c>
      <c r="E15" s="22">
        <v>3950</v>
      </c>
      <c r="F15" s="23" t="s">
        <v>63</v>
      </c>
      <c r="G15" s="17" t="s">
        <v>64</v>
      </c>
      <c r="H15" s="17" t="s">
        <v>35</v>
      </c>
      <c r="I15" s="17" t="s">
        <v>52</v>
      </c>
      <c r="J15" s="17">
        <v>198</v>
      </c>
      <c r="K15" s="19">
        <v>80</v>
      </c>
      <c r="L15" s="24">
        <f>Tabella13416[[#This Row],[Prezzo unitario offerto]]*Tabella13416[[#This Row],[Canoni/Numero unità di vendita offerte]]</f>
        <v>15840</v>
      </c>
      <c r="M15" s="21">
        <f>L15*5</f>
        <v>79200</v>
      </c>
      <c r="N15" s="1" t="s">
        <v>65</v>
      </c>
      <c r="O15" s="140"/>
      <c r="P15" s="3"/>
    </row>
    <row r="16" spans="1:18" s="2" customFormat="1" ht="60" x14ac:dyDescent="0.25">
      <c r="A16" s="131" t="s">
        <v>58</v>
      </c>
      <c r="B16" s="131" t="s">
        <v>59</v>
      </c>
      <c r="C16" s="131"/>
      <c r="D16" s="131" t="s">
        <v>32</v>
      </c>
      <c r="E16" s="132">
        <v>3950</v>
      </c>
      <c r="F16" s="133" t="s">
        <v>66</v>
      </c>
      <c r="G16" s="134" t="s">
        <v>67</v>
      </c>
      <c r="H16" s="134" t="s">
        <v>35</v>
      </c>
      <c r="I16" s="134" t="s">
        <v>52</v>
      </c>
      <c r="J16" s="134">
        <v>198</v>
      </c>
      <c r="K16" s="135">
        <v>100</v>
      </c>
      <c r="L16" s="136">
        <f>Tabella13416[[#This Row],[Prezzo unitario offerto]]*Tabella13416[[#This Row],[Canoni/Numero unità di vendita offerte]]</f>
        <v>19800</v>
      </c>
      <c r="M16" s="137">
        <f>L16*5</f>
        <v>99000</v>
      </c>
      <c r="N16" s="138" t="s">
        <v>68</v>
      </c>
      <c r="O16" s="140" t="s">
        <v>566</v>
      </c>
      <c r="P16" s="3"/>
    </row>
    <row r="17" spans="1:16" s="2" customFormat="1" ht="46.5" customHeight="1" x14ac:dyDescent="0.25">
      <c r="A17" s="16" t="s">
        <v>69</v>
      </c>
      <c r="B17" s="16" t="s">
        <v>70</v>
      </c>
      <c r="C17" s="16"/>
      <c r="D17" s="16" t="s">
        <v>32</v>
      </c>
      <c r="E17" s="22">
        <v>1330</v>
      </c>
      <c r="F17" s="23" t="s">
        <v>71</v>
      </c>
      <c r="G17" s="17" t="s">
        <v>72</v>
      </c>
      <c r="H17" s="17" t="s">
        <v>35</v>
      </c>
      <c r="I17" s="17" t="s">
        <v>36</v>
      </c>
      <c r="J17" s="17">
        <v>167</v>
      </c>
      <c r="K17" s="19">
        <v>768</v>
      </c>
      <c r="L17" s="20">
        <f>Tabella13416[[#This Row],[Prezzo unitario offerto]]*Tabella13416[[#This Row],[Canoni/Numero unità di vendita offerte]]</f>
        <v>128256</v>
      </c>
      <c r="M17" s="21">
        <f t="shared" si="0"/>
        <v>641280</v>
      </c>
      <c r="N17" s="1" t="s">
        <v>73</v>
      </c>
      <c r="O17" s="140"/>
      <c r="P17" s="3"/>
    </row>
    <row r="18" spans="1:16" s="2" customFormat="1" ht="39.75" customHeight="1" x14ac:dyDescent="0.25">
      <c r="A18" s="16" t="s">
        <v>69</v>
      </c>
      <c r="B18" s="16" t="s">
        <v>70</v>
      </c>
      <c r="C18" s="16"/>
      <c r="D18" s="16" t="s">
        <v>32</v>
      </c>
      <c r="E18" s="22">
        <v>1330</v>
      </c>
      <c r="F18" s="23" t="s">
        <v>63</v>
      </c>
      <c r="G18" s="17" t="s">
        <v>64</v>
      </c>
      <c r="H18" s="17" t="s">
        <v>35</v>
      </c>
      <c r="I18" s="17" t="s">
        <v>52</v>
      </c>
      <c r="J18" s="17">
        <v>67</v>
      </c>
      <c r="K18" s="19">
        <v>80</v>
      </c>
      <c r="L18" s="24">
        <f>Tabella13416[[#This Row],[Prezzo unitario offerto]]*Tabella13416[[#This Row],[Canoni/Numero unità di vendita offerte]]</f>
        <v>5360</v>
      </c>
      <c r="M18" s="21">
        <f>L18*5</f>
        <v>26800</v>
      </c>
      <c r="N18" s="1" t="s">
        <v>65</v>
      </c>
      <c r="O18" s="140"/>
      <c r="P18" s="3"/>
    </row>
    <row r="19" spans="1:16" s="2" customFormat="1" ht="30" x14ac:dyDescent="0.25">
      <c r="A19" s="16" t="s">
        <v>69</v>
      </c>
      <c r="B19" s="16" t="s">
        <v>70</v>
      </c>
      <c r="C19" s="16"/>
      <c r="D19" s="16" t="s">
        <v>32</v>
      </c>
      <c r="E19" s="22">
        <v>1330</v>
      </c>
      <c r="F19" s="23" t="s">
        <v>74</v>
      </c>
      <c r="G19" s="17" t="s">
        <v>67</v>
      </c>
      <c r="H19" s="17" t="s">
        <v>35</v>
      </c>
      <c r="I19" s="17" t="s">
        <v>52</v>
      </c>
      <c r="J19" s="17">
        <v>67</v>
      </c>
      <c r="K19" s="19">
        <v>100</v>
      </c>
      <c r="L19" s="24">
        <f>Tabella13416[[#This Row],[Prezzo unitario offerto]]*Tabella13416[[#This Row],[Canoni/Numero unità di vendita offerte]]</f>
        <v>6700</v>
      </c>
      <c r="M19" s="21">
        <f>L19*5</f>
        <v>33500</v>
      </c>
      <c r="N19" s="1" t="s">
        <v>68</v>
      </c>
      <c r="O19" s="140"/>
      <c r="P19" s="3"/>
    </row>
    <row r="20" spans="1:16" s="2" customFormat="1" ht="30" x14ac:dyDescent="0.25">
      <c r="A20" s="16" t="s">
        <v>69</v>
      </c>
      <c r="B20" s="16" t="s">
        <v>70</v>
      </c>
      <c r="C20" s="16"/>
      <c r="D20" s="16" t="s">
        <v>32</v>
      </c>
      <c r="E20" s="22">
        <v>1330</v>
      </c>
      <c r="F20" s="23" t="s">
        <v>38</v>
      </c>
      <c r="G20" s="17" t="s">
        <v>39</v>
      </c>
      <c r="H20" s="17" t="s">
        <v>35</v>
      </c>
      <c r="I20" s="17" t="s">
        <v>40</v>
      </c>
      <c r="J20" s="17">
        <v>34</v>
      </c>
      <c r="K20" s="19">
        <v>120</v>
      </c>
      <c r="L20" s="24">
        <f>Tabella13416[[#This Row],[Prezzo unitario offerto]]*Tabella13416[[#This Row],[Canoni/Numero unità di vendita offerte]]</f>
        <v>4080</v>
      </c>
      <c r="M20" s="21">
        <f>L20*5</f>
        <v>20400</v>
      </c>
      <c r="N20" s="1" t="s">
        <v>41</v>
      </c>
      <c r="O20" s="140"/>
      <c r="P20" s="3"/>
    </row>
    <row r="21" spans="1:16" s="2" customFormat="1" ht="45" x14ac:dyDescent="0.25">
      <c r="A21" s="16" t="s">
        <v>75</v>
      </c>
      <c r="B21" s="16" t="s">
        <v>76</v>
      </c>
      <c r="C21" s="16"/>
      <c r="D21" s="16" t="s">
        <v>32</v>
      </c>
      <c r="E21" s="22">
        <v>180</v>
      </c>
      <c r="F21" s="23" t="s">
        <v>77</v>
      </c>
      <c r="G21" s="17" t="s">
        <v>78</v>
      </c>
      <c r="H21" s="17" t="s">
        <v>35</v>
      </c>
      <c r="I21" s="17" t="s">
        <v>36</v>
      </c>
      <c r="J21" s="17">
        <v>23</v>
      </c>
      <c r="K21" s="19">
        <v>424</v>
      </c>
      <c r="L21" s="20">
        <f>Tabella13416[[#This Row],[Prezzo unitario offerto]]*Tabella13416[[#This Row],[Canoni/Numero unità di vendita offerte]]</f>
        <v>9752</v>
      </c>
      <c r="M21" s="21">
        <f t="shared" si="0"/>
        <v>48760</v>
      </c>
      <c r="N21" s="1" t="s">
        <v>79</v>
      </c>
      <c r="O21" s="140"/>
      <c r="P21" s="3"/>
    </row>
    <row r="22" spans="1:16" s="2" customFormat="1" ht="30" x14ac:dyDescent="0.25">
      <c r="A22" s="16" t="s">
        <v>75</v>
      </c>
      <c r="B22" s="16" t="s">
        <v>76</v>
      </c>
      <c r="C22" s="16"/>
      <c r="D22" s="16" t="s">
        <v>32</v>
      </c>
      <c r="E22" s="22">
        <v>180</v>
      </c>
      <c r="F22" s="23" t="s">
        <v>80</v>
      </c>
      <c r="G22" s="17" t="s">
        <v>81</v>
      </c>
      <c r="H22" s="17" t="s">
        <v>35</v>
      </c>
      <c r="I22" s="17" t="s">
        <v>52</v>
      </c>
      <c r="J22" s="17">
        <v>9</v>
      </c>
      <c r="K22" s="19">
        <v>80.2</v>
      </c>
      <c r="L22" s="24">
        <f>Tabella13416[[#This Row],[Prezzo unitario offerto]]*Tabella13416[[#This Row],[Canoni/Numero unità di vendita offerte]]</f>
        <v>721.80000000000007</v>
      </c>
      <c r="M22" s="21">
        <f>L22*5</f>
        <v>3609.0000000000005</v>
      </c>
      <c r="N22" s="1" t="s">
        <v>82</v>
      </c>
      <c r="O22" s="140"/>
      <c r="P22" s="3"/>
    </row>
    <row r="23" spans="1:16" s="2" customFormat="1" ht="30" x14ac:dyDescent="0.25">
      <c r="A23" s="16" t="s">
        <v>75</v>
      </c>
      <c r="B23" s="16" t="s">
        <v>76</v>
      </c>
      <c r="C23" s="16"/>
      <c r="D23" s="16" t="s">
        <v>32</v>
      </c>
      <c r="E23" s="22">
        <v>180</v>
      </c>
      <c r="F23" s="23" t="s">
        <v>42</v>
      </c>
      <c r="G23" s="17" t="s">
        <v>43</v>
      </c>
      <c r="H23" s="17" t="s">
        <v>35</v>
      </c>
      <c r="I23" s="17" t="s">
        <v>40</v>
      </c>
      <c r="J23" s="17">
        <v>5</v>
      </c>
      <c r="K23" s="19">
        <v>80</v>
      </c>
      <c r="L23" s="24">
        <f>Tabella13416[[#This Row],[Prezzo unitario offerto]]*Tabella13416[[#This Row],[Canoni/Numero unità di vendita offerte]]</f>
        <v>400</v>
      </c>
      <c r="M23" s="21">
        <f>L23*5</f>
        <v>2000</v>
      </c>
      <c r="N23" s="1" t="s">
        <v>44</v>
      </c>
      <c r="O23" s="140"/>
      <c r="P23" s="3"/>
    </row>
    <row r="24" spans="1:16" s="2" customFormat="1" ht="30" x14ac:dyDescent="0.25">
      <c r="A24" s="16" t="s">
        <v>75</v>
      </c>
      <c r="B24" s="16" t="s">
        <v>76</v>
      </c>
      <c r="C24" s="16"/>
      <c r="D24" s="16" t="s">
        <v>32</v>
      </c>
      <c r="E24" s="22">
        <v>180</v>
      </c>
      <c r="F24" s="23" t="s">
        <v>45</v>
      </c>
      <c r="G24" s="17">
        <v>440</v>
      </c>
      <c r="H24" s="17" t="s">
        <v>35</v>
      </c>
      <c r="I24" s="17" t="s">
        <v>46</v>
      </c>
      <c r="J24" s="17">
        <v>12</v>
      </c>
      <c r="K24" s="19">
        <v>15.3</v>
      </c>
      <c r="L24" s="24">
        <f>Tabella13416[[#This Row],[Prezzo unitario offerto]]*Tabella13416[[#This Row],[Canoni/Numero unità di vendita offerte]]</f>
        <v>183.60000000000002</v>
      </c>
      <c r="M24" s="21">
        <f>L24*5</f>
        <v>918.00000000000011</v>
      </c>
      <c r="N24" s="1" t="s">
        <v>47</v>
      </c>
      <c r="O24" s="140"/>
      <c r="P24" s="3"/>
    </row>
    <row r="25" spans="1:16" ht="24.95" customHeight="1" x14ac:dyDescent="0.25">
      <c r="A25" s="13" t="s">
        <v>83</v>
      </c>
      <c r="B25" s="13"/>
      <c r="C25" s="13"/>
      <c r="D25" s="2"/>
      <c r="E25" s="13"/>
      <c r="F25" s="13"/>
      <c r="G25" s="13"/>
      <c r="H25" s="2"/>
      <c r="I25" s="13"/>
      <c r="J25" s="13"/>
      <c r="K25" s="13"/>
      <c r="L25" s="25">
        <f>SUBTOTAL(109,Tabella13416[Valore complessivo annuale offerto])</f>
        <v>1319629.4000000001</v>
      </c>
      <c r="M25" s="26">
        <f>SUBTOTAL(109,Tabella13416[Valore complessivo offerto quinquennale])</f>
        <v>6598147</v>
      </c>
      <c r="N25" s="27"/>
      <c r="O25" s="139"/>
    </row>
    <row r="26" spans="1:16" ht="15.75" thickBot="1" x14ac:dyDescent="0.3"/>
    <row r="27" spans="1:16" ht="24" customHeight="1" x14ac:dyDescent="0.25">
      <c r="A27" s="230" t="s">
        <v>84</v>
      </c>
      <c r="B27" s="231"/>
      <c r="C27" s="231"/>
      <c r="D27" s="231"/>
      <c r="E27" s="232"/>
      <c r="F27" s="28">
        <v>1000</v>
      </c>
    </row>
    <row r="28" spans="1:16" ht="15.75" thickBot="1" x14ac:dyDescent="0.3">
      <c r="A28" s="233" t="s">
        <v>85</v>
      </c>
      <c r="B28" s="234"/>
      <c r="C28" s="234"/>
      <c r="D28" s="234"/>
      <c r="E28" s="235"/>
      <c r="F28" s="29">
        <v>4000</v>
      </c>
    </row>
    <row r="29" spans="1:16" ht="20.100000000000001" customHeight="1" thickBot="1" x14ac:dyDescent="0.3">
      <c r="A29" s="6"/>
      <c r="B29" s="6"/>
      <c r="C29" s="6"/>
      <c r="E29" s="6"/>
      <c r="F29" s="236"/>
      <c r="G29" s="236"/>
      <c r="H29" s="236"/>
    </row>
    <row r="30" spans="1:16" ht="29.45" hidden="1" customHeight="1" outlineLevel="1" x14ac:dyDescent="0.3">
      <c r="I30" s="7"/>
    </row>
    <row r="31" spans="1:16" ht="35.1" customHeight="1" collapsed="1" x14ac:dyDescent="0.25">
      <c r="A31" s="218" t="s">
        <v>86</v>
      </c>
      <c r="B31" s="219"/>
      <c r="C31" s="220"/>
      <c r="D31" s="30">
        <v>9.9900000000000003E-2</v>
      </c>
      <c r="I31" s="7"/>
    </row>
    <row r="32" spans="1:16" ht="35.1" customHeight="1" x14ac:dyDescent="0.25">
      <c r="A32" s="221" t="s">
        <v>87</v>
      </c>
      <c r="B32" s="222"/>
      <c r="C32" s="223"/>
      <c r="D32" s="31">
        <f>Tabella13416[[#Totals],[Valore complessivo offerto quinquennale]]+F28</f>
        <v>6602147</v>
      </c>
      <c r="I32" s="7"/>
    </row>
    <row r="33" spans="1:9" ht="35.1" customHeight="1" thickBot="1" x14ac:dyDescent="0.3">
      <c r="A33" s="224" t="s">
        <v>88</v>
      </c>
      <c r="B33" s="225"/>
      <c r="C33" s="226"/>
      <c r="D33" s="32">
        <v>7504000</v>
      </c>
      <c r="I33" s="7"/>
    </row>
    <row r="34" spans="1:9" x14ac:dyDescent="0.25">
      <c r="A34" s="33" t="s">
        <v>89</v>
      </c>
      <c r="I34" s="7"/>
    </row>
    <row r="51" ht="18.75" customHeight="1" x14ac:dyDescent="0.25"/>
  </sheetData>
  <mergeCells count="9">
    <mergeCell ref="A31:C31"/>
    <mergeCell ref="A32:C32"/>
    <mergeCell ref="A33:C33"/>
    <mergeCell ref="A1:J1"/>
    <mergeCell ref="A3:B3"/>
    <mergeCell ref="C3:M3"/>
    <mergeCell ref="A27:E27"/>
    <mergeCell ref="A28:E28"/>
    <mergeCell ref="F29:H2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B1" workbookViewId="0">
      <selection activeCell="N5" sqref="N5"/>
    </sheetView>
  </sheetViews>
  <sheetFormatPr defaultRowHeight="15" x14ac:dyDescent="0.25"/>
  <cols>
    <col min="1" max="2" width="9.140625" style="96"/>
    <col min="3" max="3" width="31.42578125" style="96" customWidth="1"/>
    <col min="4" max="4" width="18.42578125" style="96" customWidth="1"/>
    <col min="5" max="5" width="13.85546875" style="96" customWidth="1"/>
    <col min="6" max="6" width="17.42578125" style="96" customWidth="1"/>
    <col min="7" max="7" width="20.140625" style="96" customWidth="1"/>
    <col min="8" max="8" width="15.7109375" style="96" customWidth="1"/>
    <col min="9" max="9" width="19.42578125" style="96" customWidth="1"/>
    <col min="10" max="10" width="19.140625" style="96" customWidth="1"/>
    <col min="11" max="11" width="15" style="96" customWidth="1"/>
    <col min="12" max="12" width="25.140625" style="96" customWidth="1"/>
    <col min="13" max="13" width="27.140625" style="96" customWidth="1"/>
    <col min="14" max="14" width="28.140625" style="96" customWidth="1"/>
  </cols>
  <sheetData>
    <row r="1" spans="1:14" ht="31.5" customHeight="1" x14ac:dyDescent="0.25">
      <c r="A1" s="227" t="s">
        <v>90</v>
      </c>
      <c r="B1" s="227"/>
      <c r="C1" s="227"/>
      <c r="D1" s="227"/>
      <c r="E1" s="227"/>
      <c r="F1" s="227"/>
      <c r="G1" s="227"/>
      <c r="H1" s="227"/>
      <c r="I1" s="227"/>
      <c r="J1" s="227"/>
      <c r="K1" s="11"/>
      <c r="L1" s="11"/>
      <c r="M1" s="11"/>
      <c r="N1" s="42"/>
    </row>
    <row r="2" spans="1:14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7"/>
    </row>
    <row r="3" spans="1:14" ht="15.75" thickBot="1" x14ac:dyDescent="0.3">
      <c r="A3" s="228" t="s">
        <v>1</v>
      </c>
      <c r="B3" s="229"/>
      <c r="C3" s="237" t="s">
        <v>91</v>
      </c>
      <c r="D3" s="238"/>
      <c r="E3" s="238"/>
      <c r="F3" s="238"/>
      <c r="G3" s="238"/>
      <c r="H3" s="238"/>
      <c r="I3" s="238"/>
      <c r="J3" s="238"/>
      <c r="K3" s="238"/>
      <c r="L3" s="238"/>
      <c r="M3" s="239"/>
      <c r="N3" s="27"/>
    </row>
    <row r="4" spans="1:1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7"/>
    </row>
    <row r="5" spans="1:14" ht="45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92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15" t="s">
        <v>570</v>
      </c>
    </row>
    <row r="6" spans="1:14" ht="135" x14ac:dyDescent="0.25">
      <c r="A6" s="34" t="s">
        <v>93</v>
      </c>
      <c r="B6" s="16" t="s">
        <v>94</v>
      </c>
      <c r="C6" s="160" t="s">
        <v>18</v>
      </c>
      <c r="D6" s="160" t="s">
        <v>19</v>
      </c>
      <c r="E6" s="161">
        <v>24</v>
      </c>
      <c r="F6" s="162" t="s">
        <v>95</v>
      </c>
      <c r="G6" s="163">
        <v>9005751</v>
      </c>
      <c r="H6" s="164" t="s">
        <v>96</v>
      </c>
      <c r="I6" s="164" t="s">
        <v>96</v>
      </c>
      <c r="J6" s="165">
        <v>24</v>
      </c>
      <c r="K6" s="166">
        <v>2984.5360000000001</v>
      </c>
      <c r="L6" s="167">
        <f>Tabella134517[[#This Row],[Prezzo unitario offerto]]*Tabella134517[[#This Row],[Canoni/Numero unità di vendita offerte]]</f>
        <v>71628.864000000001</v>
      </c>
      <c r="M6" s="168">
        <f>L6*5</f>
        <v>358144.32</v>
      </c>
      <c r="N6" s="169" t="s">
        <v>97</v>
      </c>
    </row>
    <row r="7" spans="1:14" ht="225" x14ac:dyDescent="0.25">
      <c r="A7" s="34" t="s">
        <v>98</v>
      </c>
      <c r="B7" s="16" t="s">
        <v>99</v>
      </c>
      <c r="C7" s="160"/>
      <c r="D7" s="160" t="s">
        <v>32</v>
      </c>
      <c r="E7" s="170">
        <v>1840</v>
      </c>
      <c r="F7" s="162" t="s">
        <v>100</v>
      </c>
      <c r="G7" s="162" t="s">
        <v>101</v>
      </c>
      <c r="H7" s="162" t="s">
        <v>102</v>
      </c>
      <c r="I7" s="171" t="s">
        <v>96</v>
      </c>
      <c r="J7" s="162">
        <v>46</v>
      </c>
      <c r="K7" s="166">
        <v>2388.4</v>
      </c>
      <c r="L7" s="167">
        <f>Tabella134517[[#This Row],[Prezzo unitario offerto]]*Tabella134517[[#This Row],[Canoni/Numero unità di vendita offerte]]</f>
        <v>109866.40000000001</v>
      </c>
      <c r="M7" s="168">
        <f t="shared" ref="M7:M8" si="0">L7*5</f>
        <v>549332</v>
      </c>
      <c r="N7" s="172" t="s">
        <v>103</v>
      </c>
    </row>
    <row r="8" spans="1:14" ht="75" x14ac:dyDescent="0.25">
      <c r="A8" s="34" t="s">
        <v>104</v>
      </c>
      <c r="B8" s="16" t="s">
        <v>105</v>
      </c>
      <c r="C8" s="160"/>
      <c r="D8" s="160" t="s">
        <v>32</v>
      </c>
      <c r="E8" s="170">
        <v>185</v>
      </c>
      <c r="F8" s="163" t="s">
        <v>106</v>
      </c>
      <c r="G8" s="163">
        <v>9108451</v>
      </c>
      <c r="H8" s="162" t="s">
        <v>107</v>
      </c>
      <c r="I8" s="162" t="s">
        <v>96</v>
      </c>
      <c r="J8" s="162">
        <v>11.56</v>
      </c>
      <c r="K8" s="166">
        <v>246.24</v>
      </c>
      <c r="L8" s="167">
        <f>Tabella134517[[#This Row],[Prezzo unitario offerto]]*Tabella134517[[#This Row],[Canoni/Numero unità di vendita offerte]]</f>
        <v>2846.5344</v>
      </c>
      <c r="M8" s="168">
        <f t="shared" si="0"/>
        <v>14232.672</v>
      </c>
      <c r="N8" s="169" t="s">
        <v>108</v>
      </c>
    </row>
    <row r="9" spans="1:14" x14ac:dyDescent="0.25">
      <c r="A9" s="13" t="s">
        <v>83</v>
      </c>
      <c r="B9" s="13"/>
      <c r="C9" s="13"/>
      <c r="D9" s="2"/>
      <c r="E9" s="13"/>
      <c r="F9" s="13"/>
      <c r="G9" s="13"/>
      <c r="H9" s="2"/>
      <c r="I9" s="13"/>
      <c r="J9" s="13"/>
      <c r="K9" s="13"/>
      <c r="L9" s="25">
        <f>SUBTOTAL(109,Tabella134517[Valore complessivo annuale offerto])</f>
        <v>184341.79840000003</v>
      </c>
      <c r="M9" s="26">
        <f>SUBTOTAL(109,Tabella134517[Valore complessivo offerto quinquennale])</f>
        <v>921708.99200000009</v>
      </c>
      <c r="N9" s="27"/>
    </row>
    <row r="10" spans="1:14" ht="15.75" thickBot="1" x14ac:dyDescent="0.3">
      <c r="A10" s="5"/>
      <c r="B10" s="5"/>
      <c r="C10" s="5"/>
      <c r="D10" s="6"/>
      <c r="E10" s="5"/>
      <c r="F10" s="5"/>
      <c r="G10" s="5"/>
      <c r="H10" s="6"/>
      <c r="I10" s="5"/>
      <c r="J10" s="5"/>
      <c r="K10" s="5"/>
      <c r="L10" s="5"/>
      <c r="M10" s="5"/>
      <c r="N10" s="42"/>
    </row>
    <row r="11" spans="1:14" ht="150" x14ac:dyDescent="0.25">
      <c r="A11" s="230" t="s">
        <v>84</v>
      </c>
      <c r="B11" s="231"/>
      <c r="C11" s="231"/>
      <c r="D11" s="231"/>
      <c r="E11" s="232"/>
      <c r="F11" s="46" t="s">
        <v>109</v>
      </c>
      <c r="G11" s="5"/>
      <c r="H11" s="6"/>
      <c r="I11" s="5"/>
      <c r="J11" s="5"/>
      <c r="K11" s="5"/>
      <c r="L11" s="5"/>
      <c r="M11" s="5"/>
      <c r="N11" s="42"/>
    </row>
    <row r="12" spans="1:14" ht="15.75" thickBot="1" x14ac:dyDescent="0.3">
      <c r="A12" s="233" t="s">
        <v>85</v>
      </c>
      <c r="B12" s="234"/>
      <c r="C12" s="234"/>
      <c r="D12" s="234"/>
      <c r="E12" s="235"/>
      <c r="F12" s="29">
        <v>2400</v>
      </c>
      <c r="G12" s="5"/>
      <c r="H12" s="6"/>
      <c r="I12" s="5"/>
      <c r="J12" s="5"/>
      <c r="K12" s="5"/>
      <c r="L12" s="5"/>
      <c r="M12" s="5"/>
      <c r="N12" s="42"/>
    </row>
    <row r="13" spans="1:14" x14ac:dyDescent="0.25">
      <c r="A13" s="6"/>
      <c r="B13" s="6"/>
      <c r="C13" s="6"/>
      <c r="D13" s="6"/>
      <c r="E13" s="6"/>
      <c r="F13" s="236"/>
      <c r="G13" s="236"/>
      <c r="H13" s="236"/>
      <c r="I13" s="5"/>
      <c r="J13" s="5"/>
      <c r="K13" s="5"/>
      <c r="L13" s="5"/>
      <c r="M13" s="5"/>
      <c r="N13" s="42"/>
    </row>
    <row r="14" spans="1:14" ht="15.75" thickBot="1" x14ac:dyDescent="0.3">
      <c r="A14" s="5"/>
      <c r="B14" s="5"/>
      <c r="C14" s="5"/>
      <c r="D14" s="6"/>
      <c r="E14" s="5"/>
      <c r="F14" s="5"/>
      <c r="G14" s="5"/>
      <c r="H14" s="6"/>
      <c r="I14" s="5"/>
      <c r="J14" s="5"/>
      <c r="K14" s="5"/>
      <c r="L14" s="5"/>
      <c r="M14" s="5"/>
      <c r="N14" s="42"/>
    </row>
    <row r="15" spans="1:14" x14ac:dyDescent="0.25">
      <c r="A15" s="218" t="s">
        <v>86</v>
      </c>
      <c r="B15" s="219"/>
      <c r="C15" s="220"/>
      <c r="D15" s="30">
        <v>0.90129999999999999</v>
      </c>
      <c r="E15" s="5"/>
      <c r="F15" s="5"/>
      <c r="G15" s="5"/>
      <c r="H15" s="6"/>
      <c r="I15" s="5"/>
      <c r="J15" s="5"/>
      <c r="K15" s="5"/>
      <c r="L15" s="5"/>
      <c r="M15" s="5"/>
      <c r="N15" s="42"/>
    </row>
    <row r="16" spans="1:14" x14ac:dyDescent="0.25">
      <c r="A16" s="221" t="s">
        <v>87</v>
      </c>
      <c r="B16" s="222"/>
      <c r="C16" s="223"/>
      <c r="D16" s="31">
        <f>Tabella134517[[#Totals],[Valore complessivo offerto quinquennale]]+F12</f>
        <v>924108.99200000009</v>
      </c>
      <c r="E16" s="5"/>
      <c r="F16" s="5"/>
      <c r="G16" s="5"/>
      <c r="H16" s="6"/>
      <c r="I16" s="5"/>
      <c r="J16" s="5"/>
      <c r="K16" s="5"/>
      <c r="L16" s="5"/>
      <c r="M16" s="5"/>
      <c r="N16" s="42"/>
    </row>
    <row r="17" spans="1:14" ht="15.75" thickBot="1" x14ac:dyDescent="0.3">
      <c r="A17" s="224" t="s">
        <v>88</v>
      </c>
      <c r="B17" s="225"/>
      <c r="C17" s="226"/>
      <c r="D17" s="32">
        <v>1794900</v>
      </c>
      <c r="E17" s="5"/>
      <c r="F17" s="5"/>
      <c r="G17" s="5"/>
      <c r="H17" s="6"/>
      <c r="I17" s="5"/>
      <c r="J17" s="5"/>
      <c r="K17" s="5"/>
      <c r="L17" s="5"/>
      <c r="M17" s="5"/>
      <c r="N17" s="42"/>
    </row>
  </sheetData>
  <mergeCells count="9">
    <mergeCell ref="A15:C15"/>
    <mergeCell ref="A16:C16"/>
    <mergeCell ref="A17:C17"/>
    <mergeCell ref="A1:J1"/>
    <mergeCell ref="A3:B3"/>
    <mergeCell ref="C3:M3"/>
    <mergeCell ref="A11:E11"/>
    <mergeCell ref="A12:E12"/>
    <mergeCell ref="F13:H13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2"/>
  <sheetViews>
    <sheetView workbookViewId="0">
      <selection activeCell="D3" sqref="D3:M3"/>
    </sheetView>
  </sheetViews>
  <sheetFormatPr defaultRowHeight="15" x14ac:dyDescent="0.25"/>
  <cols>
    <col min="1" max="1" width="11" style="73" customWidth="1"/>
    <col min="2" max="2" width="21" style="73" customWidth="1"/>
    <col min="3" max="3" width="32.28515625" style="73" customWidth="1"/>
    <col min="4" max="4" width="16" style="73" customWidth="1"/>
    <col min="5" max="5" width="15.7109375" style="74" customWidth="1"/>
    <col min="6" max="6" width="22.42578125" style="73" customWidth="1"/>
    <col min="7" max="7" width="13.28515625" style="73" customWidth="1"/>
    <col min="8" max="8" width="17.140625" style="74" customWidth="1"/>
    <col min="9" max="9" width="17.5703125" style="75" customWidth="1"/>
    <col min="10" max="10" width="13.140625" style="74" customWidth="1"/>
    <col min="11" max="11" width="12" style="73" customWidth="1"/>
    <col min="12" max="12" width="17.28515625" style="73" customWidth="1"/>
    <col min="13" max="13" width="17.42578125" style="73" customWidth="1"/>
    <col min="14" max="14" width="12.140625" style="72" customWidth="1"/>
    <col min="15" max="15" width="8" style="47" customWidth="1"/>
    <col min="16" max="16" width="10.7109375" style="47" customWidth="1"/>
    <col min="17" max="17" width="0.28515625" style="47" customWidth="1"/>
    <col min="18" max="18" width="75" style="47" customWidth="1"/>
    <col min="19" max="19" width="8.42578125" style="47" customWidth="1"/>
    <col min="20" max="20" width="2.5703125" style="47" customWidth="1"/>
    <col min="21" max="21" width="4.5703125" style="47" hidden="1" customWidth="1"/>
    <col min="22" max="22" width="16.7109375" style="47" customWidth="1"/>
    <col min="23" max="16384" width="9.140625" style="47"/>
  </cols>
  <sheetData>
    <row r="1" spans="1:22" ht="18" customHeight="1" x14ac:dyDescent="0.25">
      <c r="A1" s="243" t="s">
        <v>110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22" ht="18" customHeight="1" x14ac:dyDescent="0.25"/>
    <row r="3" spans="1:22" ht="34.5" customHeight="1" x14ac:dyDescent="0.25">
      <c r="A3" s="48" t="s">
        <v>1</v>
      </c>
      <c r="D3" s="244" t="s">
        <v>111</v>
      </c>
      <c r="E3" s="245"/>
      <c r="F3" s="245"/>
      <c r="G3" s="245"/>
      <c r="H3" s="245"/>
      <c r="I3" s="245"/>
      <c r="J3" s="245"/>
      <c r="K3" s="245"/>
      <c r="L3" s="245"/>
      <c r="M3" s="246"/>
    </row>
    <row r="4" spans="1:22" ht="26.25" customHeight="1" x14ac:dyDescent="0.25">
      <c r="A4" s="48"/>
    </row>
    <row r="5" spans="1:22" s="51" customFormat="1" ht="60.75" customHeight="1" x14ac:dyDescent="0.25">
      <c r="A5" s="49" t="s">
        <v>112</v>
      </c>
      <c r="B5" s="8" t="s">
        <v>4</v>
      </c>
      <c r="C5" s="50" t="s">
        <v>113</v>
      </c>
      <c r="D5" s="50" t="s">
        <v>114</v>
      </c>
      <c r="E5" s="50" t="s">
        <v>115</v>
      </c>
      <c r="F5" s="50" t="s">
        <v>116</v>
      </c>
      <c r="G5" s="50" t="s">
        <v>117</v>
      </c>
      <c r="H5" s="50" t="s">
        <v>118</v>
      </c>
      <c r="I5" s="50" t="s">
        <v>119</v>
      </c>
      <c r="J5" s="50" t="s">
        <v>120</v>
      </c>
      <c r="K5" s="50" t="s">
        <v>121</v>
      </c>
      <c r="L5" s="50" t="s">
        <v>122</v>
      </c>
      <c r="M5" s="50" t="s">
        <v>123</v>
      </c>
      <c r="N5" s="9" t="s">
        <v>561</v>
      </c>
      <c r="R5" s="121" t="s">
        <v>562</v>
      </c>
    </row>
    <row r="6" spans="1:22" s="57" customFormat="1" ht="12.95" customHeight="1" x14ac:dyDescent="0.25">
      <c r="A6" s="52" t="s">
        <v>124</v>
      </c>
      <c r="B6" s="53" t="s">
        <v>125</v>
      </c>
      <c r="C6" s="76"/>
      <c r="D6" s="54" t="s">
        <v>126</v>
      </c>
      <c r="E6" s="10">
        <v>21802</v>
      </c>
      <c r="F6" s="55" t="s">
        <v>127</v>
      </c>
      <c r="G6" s="55" t="s">
        <v>128</v>
      </c>
      <c r="H6" s="56" t="s">
        <v>129</v>
      </c>
      <c r="I6" s="56" t="s">
        <v>130</v>
      </c>
      <c r="J6" s="77">
        <v>2181</v>
      </c>
      <c r="K6" s="78">
        <v>2</v>
      </c>
      <c r="L6" s="79">
        <v>4362</v>
      </c>
      <c r="M6" s="80">
        <v>21810</v>
      </c>
      <c r="N6" s="76" t="s">
        <v>131</v>
      </c>
    </row>
    <row r="7" spans="1:22" s="57" customFormat="1" ht="12.95" customHeight="1" x14ac:dyDescent="0.25">
      <c r="A7" s="52" t="s">
        <v>132</v>
      </c>
      <c r="B7" s="53" t="s">
        <v>133</v>
      </c>
      <c r="C7" s="76"/>
      <c r="D7" s="54" t="s">
        <v>126</v>
      </c>
      <c r="E7" s="10">
        <v>21802</v>
      </c>
      <c r="F7" s="55" t="s">
        <v>134</v>
      </c>
      <c r="G7" s="55" t="s">
        <v>135</v>
      </c>
      <c r="H7" s="56" t="s">
        <v>129</v>
      </c>
      <c r="I7" s="56" t="s">
        <v>130</v>
      </c>
      <c r="J7" s="77">
        <v>2181</v>
      </c>
      <c r="K7" s="78">
        <v>2</v>
      </c>
      <c r="L7" s="79">
        <v>4362</v>
      </c>
      <c r="M7" s="80">
        <v>21810</v>
      </c>
      <c r="N7" s="76" t="s">
        <v>136</v>
      </c>
    </row>
    <row r="8" spans="1:22" s="57" customFormat="1" ht="12.95" customHeight="1" x14ac:dyDescent="0.25">
      <c r="A8" s="52" t="s">
        <v>137</v>
      </c>
      <c r="B8" s="53" t="s">
        <v>138</v>
      </c>
      <c r="C8" s="76"/>
      <c r="D8" s="54" t="s">
        <v>126</v>
      </c>
      <c r="E8" s="10">
        <v>16952</v>
      </c>
      <c r="F8" s="55" t="s">
        <v>139</v>
      </c>
      <c r="G8" s="55" t="s">
        <v>140</v>
      </c>
      <c r="H8" s="56" t="s">
        <v>129</v>
      </c>
      <c r="I8" s="56" t="s">
        <v>130</v>
      </c>
      <c r="J8" s="77">
        <v>1696</v>
      </c>
      <c r="K8" s="78">
        <v>2.85</v>
      </c>
      <c r="L8" s="79">
        <v>4833.6000000000004</v>
      </c>
      <c r="M8" s="80">
        <v>24168</v>
      </c>
      <c r="N8" s="76" t="s">
        <v>141</v>
      </c>
    </row>
    <row r="9" spans="1:22" s="57" customFormat="1" ht="12.95" customHeight="1" x14ac:dyDescent="0.25">
      <c r="A9" s="52" t="s">
        <v>142</v>
      </c>
      <c r="B9" s="53" t="s">
        <v>143</v>
      </c>
      <c r="C9" s="76"/>
      <c r="D9" s="54" t="s">
        <v>126</v>
      </c>
      <c r="E9" s="10">
        <v>26302</v>
      </c>
      <c r="F9" s="55" t="s">
        <v>144</v>
      </c>
      <c r="G9" s="55" t="s">
        <v>145</v>
      </c>
      <c r="H9" s="56" t="s">
        <v>129</v>
      </c>
      <c r="I9" s="56" t="s">
        <v>130</v>
      </c>
      <c r="J9" s="77">
        <v>2631</v>
      </c>
      <c r="K9" s="78">
        <v>3.25</v>
      </c>
      <c r="L9" s="79">
        <v>8550.75</v>
      </c>
      <c r="M9" s="80">
        <v>42753.75</v>
      </c>
      <c r="N9" s="76" t="s">
        <v>146</v>
      </c>
    </row>
    <row r="10" spans="1:22" s="57" customFormat="1" ht="12.95" customHeight="1" x14ac:dyDescent="0.25">
      <c r="A10" s="52" t="s">
        <v>147</v>
      </c>
      <c r="B10" s="53" t="s">
        <v>148</v>
      </c>
      <c r="C10" s="76"/>
      <c r="D10" s="54" t="s">
        <v>126</v>
      </c>
      <c r="E10" s="10">
        <v>26302</v>
      </c>
      <c r="F10" s="55" t="s">
        <v>149</v>
      </c>
      <c r="G10" s="55" t="s">
        <v>150</v>
      </c>
      <c r="H10" s="56" t="s">
        <v>129</v>
      </c>
      <c r="I10" s="56" t="s">
        <v>130</v>
      </c>
      <c r="J10" s="77">
        <v>2631</v>
      </c>
      <c r="K10" s="78">
        <v>6.25</v>
      </c>
      <c r="L10" s="79">
        <v>16443.75</v>
      </c>
      <c r="M10" s="80">
        <v>82218.75</v>
      </c>
      <c r="N10" s="76" t="s">
        <v>151</v>
      </c>
    </row>
    <row r="11" spans="1:22" s="57" customFormat="1" ht="12.95" customHeight="1" x14ac:dyDescent="0.25">
      <c r="A11" s="52" t="s">
        <v>152</v>
      </c>
      <c r="B11" s="53" t="s">
        <v>153</v>
      </c>
      <c r="C11" s="76"/>
      <c r="D11" s="54" t="s">
        <v>126</v>
      </c>
      <c r="E11" s="10">
        <v>8525</v>
      </c>
      <c r="F11" s="55" t="s">
        <v>154</v>
      </c>
      <c r="G11" s="55" t="s">
        <v>155</v>
      </c>
      <c r="H11" s="56" t="s">
        <v>129</v>
      </c>
      <c r="I11" s="56" t="s">
        <v>130</v>
      </c>
      <c r="J11" s="81">
        <v>853</v>
      </c>
      <c r="K11" s="78">
        <v>32.700000000000003</v>
      </c>
      <c r="L11" s="79">
        <v>27893.1</v>
      </c>
      <c r="M11" s="80">
        <v>139465.5</v>
      </c>
      <c r="N11" s="76" t="s">
        <v>156</v>
      </c>
      <c r="R11" s="122"/>
      <c r="S11" s="122"/>
      <c r="T11" s="122"/>
      <c r="U11" s="122"/>
      <c r="V11" s="122"/>
    </row>
    <row r="12" spans="1:22" s="57" customFormat="1" ht="12.95" customHeight="1" x14ac:dyDescent="0.25">
      <c r="A12" s="52" t="s">
        <v>157</v>
      </c>
      <c r="B12" s="53" t="s">
        <v>158</v>
      </c>
      <c r="C12" s="76"/>
      <c r="D12" s="54" t="s">
        <v>126</v>
      </c>
      <c r="E12" s="10">
        <v>4475</v>
      </c>
      <c r="F12" s="55" t="s">
        <v>159</v>
      </c>
      <c r="G12" s="55" t="s">
        <v>160</v>
      </c>
      <c r="H12" s="56" t="s">
        <v>129</v>
      </c>
      <c r="I12" s="56" t="s">
        <v>130</v>
      </c>
      <c r="J12" s="81">
        <v>448</v>
      </c>
      <c r="K12" s="78">
        <v>37.5</v>
      </c>
      <c r="L12" s="79">
        <v>16800</v>
      </c>
      <c r="M12" s="80">
        <v>84000</v>
      </c>
      <c r="N12" s="76" t="s">
        <v>161</v>
      </c>
      <c r="R12" s="240" t="s">
        <v>563</v>
      </c>
      <c r="S12" s="240"/>
      <c r="T12" s="240"/>
      <c r="U12" s="240"/>
      <c r="V12" s="240"/>
    </row>
    <row r="13" spans="1:22" s="57" customFormat="1" ht="12.95" customHeight="1" x14ac:dyDescent="0.25">
      <c r="A13" s="52" t="s">
        <v>162</v>
      </c>
      <c r="B13" s="53" t="s">
        <v>163</v>
      </c>
      <c r="C13" s="76"/>
      <c r="D13" s="54" t="s">
        <v>126</v>
      </c>
      <c r="E13" s="10">
        <v>1835</v>
      </c>
      <c r="F13" s="55" t="s">
        <v>164</v>
      </c>
      <c r="G13" s="55" t="s">
        <v>165</v>
      </c>
      <c r="H13" s="56" t="s">
        <v>166</v>
      </c>
      <c r="I13" s="56" t="s">
        <v>167</v>
      </c>
      <c r="J13" s="81">
        <v>367</v>
      </c>
      <c r="K13" s="78">
        <v>22.7</v>
      </c>
      <c r="L13" s="79">
        <v>8330.9</v>
      </c>
      <c r="M13" s="80">
        <v>41654.5</v>
      </c>
      <c r="N13" s="76" t="s">
        <v>168</v>
      </c>
      <c r="R13" s="240"/>
      <c r="S13" s="240"/>
      <c r="T13" s="240"/>
      <c r="U13" s="240"/>
      <c r="V13" s="240"/>
    </row>
    <row r="14" spans="1:22" s="57" customFormat="1" ht="12.95" customHeight="1" x14ac:dyDescent="0.25">
      <c r="A14" s="52" t="s">
        <v>169</v>
      </c>
      <c r="B14" s="53" t="s">
        <v>170</v>
      </c>
      <c r="C14" s="76"/>
      <c r="D14" s="54" t="s">
        <v>126</v>
      </c>
      <c r="E14" s="10">
        <v>1835</v>
      </c>
      <c r="F14" s="55" t="s">
        <v>171</v>
      </c>
      <c r="G14" s="55" t="s">
        <v>172</v>
      </c>
      <c r="H14" s="56" t="s">
        <v>166</v>
      </c>
      <c r="I14" s="56" t="s">
        <v>167</v>
      </c>
      <c r="J14" s="81">
        <v>367</v>
      </c>
      <c r="K14" s="78">
        <v>16.95</v>
      </c>
      <c r="L14" s="79">
        <v>6220.65</v>
      </c>
      <c r="M14" s="80">
        <v>31103.25</v>
      </c>
      <c r="N14" s="76" t="s">
        <v>173</v>
      </c>
      <c r="R14" s="240"/>
      <c r="S14" s="240"/>
      <c r="T14" s="240"/>
      <c r="U14" s="240"/>
      <c r="V14" s="240"/>
    </row>
    <row r="15" spans="1:22" s="57" customFormat="1" ht="66.75" customHeight="1" x14ac:dyDescent="0.25">
      <c r="A15" s="52" t="s">
        <v>174</v>
      </c>
      <c r="B15" s="53" t="s">
        <v>175</v>
      </c>
      <c r="C15" s="76"/>
      <c r="D15" s="54" t="s">
        <v>126</v>
      </c>
      <c r="E15" s="10">
        <v>1835</v>
      </c>
      <c r="F15" s="55" t="s">
        <v>176</v>
      </c>
      <c r="G15" s="55" t="s">
        <v>177</v>
      </c>
      <c r="H15" s="56" t="s">
        <v>166</v>
      </c>
      <c r="I15" s="56" t="s">
        <v>167</v>
      </c>
      <c r="J15" s="81">
        <v>367</v>
      </c>
      <c r="K15" s="78">
        <v>9.5</v>
      </c>
      <c r="L15" s="79">
        <v>3486.5</v>
      </c>
      <c r="M15" s="80">
        <v>17432.5</v>
      </c>
      <c r="N15" s="76" t="s">
        <v>178</v>
      </c>
      <c r="R15" s="240"/>
      <c r="S15" s="240"/>
      <c r="T15" s="240"/>
      <c r="U15" s="240"/>
      <c r="V15" s="240"/>
    </row>
    <row r="16" spans="1:22" s="57" customFormat="1" ht="12.95" customHeight="1" x14ac:dyDescent="0.25">
      <c r="A16" s="52" t="s">
        <v>179</v>
      </c>
      <c r="B16" s="53" t="s">
        <v>180</v>
      </c>
      <c r="C16" s="76"/>
      <c r="D16" s="54" t="s">
        <v>126</v>
      </c>
      <c r="E16" s="10">
        <v>1835</v>
      </c>
      <c r="F16" s="55" t="s">
        <v>181</v>
      </c>
      <c r="G16" s="55" t="s">
        <v>182</v>
      </c>
      <c r="H16" s="56" t="s">
        <v>166</v>
      </c>
      <c r="I16" s="56" t="s">
        <v>167</v>
      </c>
      <c r="J16" s="81">
        <v>367</v>
      </c>
      <c r="K16" s="78">
        <v>32.78</v>
      </c>
      <c r="L16" s="79">
        <v>12030.26</v>
      </c>
      <c r="M16" s="80">
        <v>60151.3</v>
      </c>
      <c r="N16" s="76" t="s">
        <v>183</v>
      </c>
    </row>
    <row r="17" spans="1:14" s="57" customFormat="1" ht="12.95" customHeight="1" x14ac:dyDescent="0.25">
      <c r="A17" s="52" t="s">
        <v>184</v>
      </c>
      <c r="B17" s="53" t="s">
        <v>185</v>
      </c>
      <c r="C17" s="76"/>
      <c r="D17" s="54" t="s">
        <v>126</v>
      </c>
      <c r="E17" s="10">
        <v>836</v>
      </c>
      <c r="F17" s="55" t="s">
        <v>186</v>
      </c>
      <c r="G17" s="55" t="s">
        <v>187</v>
      </c>
      <c r="H17" s="56" t="s">
        <v>166</v>
      </c>
      <c r="I17" s="56" t="s">
        <v>167</v>
      </c>
      <c r="J17" s="81">
        <v>168</v>
      </c>
      <c r="K17" s="78">
        <v>4.1500000000000004</v>
      </c>
      <c r="L17" s="79">
        <v>697.2</v>
      </c>
      <c r="M17" s="80">
        <v>3486</v>
      </c>
      <c r="N17" s="76" t="s">
        <v>188</v>
      </c>
    </row>
    <row r="18" spans="1:14" s="57" customFormat="1" ht="12.95" customHeight="1" x14ac:dyDescent="0.25">
      <c r="A18" s="52" t="s">
        <v>189</v>
      </c>
      <c r="B18" s="53" t="s">
        <v>190</v>
      </c>
      <c r="C18" s="76"/>
      <c r="D18" s="54" t="s">
        <v>126</v>
      </c>
      <c r="E18" s="10">
        <v>953</v>
      </c>
      <c r="F18" s="55" t="s">
        <v>191</v>
      </c>
      <c r="G18" s="55" t="s">
        <v>192</v>
      </c>
      <c r="H18" s="56" t="s">
        <v>193</v>
      </c>
      <c r="I18" s="56" t="s">
        <v>194</v>
      </c>
      <c r="J18" s="81">
        <v>477</v>
      </c>
      <c r="K18" s="78">
        <v>9.1</v>
      </c>
      <c r="L18" s="79">
        <v>4340.7</v>
      </c>
      <c r="M18" s="80">
        <v>21703.5</v>
      </c>
      <c r="N18" s="76" t="s">
        <v>195</v>
      </c>
    </row>
    <row r="19" spans="1:14" s="57" customFormat="1" ht="12.95" customHeight="1" x14ac:dyDescent="0.25">
      <c r="A19" s="52" t="s">
        <v>196</v>
      </c>
      <c r="B19" s="53" t="s">
        <v>197</v>
      </c>
      <c r="C19" s="76"/>
      <c r="D19" s="54" t="s">
        <v>126</v>
      </c>
      <c r="E19" s="10">
        <v>893</v>
      </c>
      <c r="F19" s="55" t="s">
        <v>198</v>
      </c>
      <c r="G19" s="55" t="s">
        <v>199</v>
      </c>
      <c r="H19" s="56" t="s">
        <v>193</v>
      </c>
      <c r="I19" s="56" t="s">
        <v>194</v>
      </c>
      <c r="J19" s="81">
        <v>447</v>
      </c>
      <c r="K19" s="78">
        <v>8.9499999999999993</v>
      </c>
      <c r="L19" s="79">
        <v>4000.65</v>
      </c>
      <c r="M19" s="80">
        <v>20003.25</v>
      </c>
      <c r="N19" s="76" t="s">
        <v>200</v>
      </c>
    </row>
    <row r="20" spans="1:14" s="57" customFormat="1" ht="12.95" customHeight="1" x14ac:dyDescent="0.25">
      <c r="A20" s="52" t="s">
        <v>201</v>
      </c>
      <c r="B20" s="53" t="s">
        <v>202</v>
      </c>
      <c r="C20" s="76"/>
      <c r="D20" s="54" t="s">
        <v>126</v>
      </c>
      <c r="E20" s="10">
        <v>890</v>
      </c>
      <c r="F20" s="55" t="s">
        <v>203</v>
      </c>
      <c r="G20" s="55" t="s">
        <v>204</v>
      </c>
      <c r="H20" s="56" t="s">
        <v>193</v>
      </c>
      <c r="I20" s="56" t="s">
        <v>194</v>
      </c>
      <c r="J20" s="81">
        <v>445</v>
      </c>
      <c r="K20" s="78">
        <v>24.45</v>
      </c>
      <c r="L20" s="79">
        <v>10880.25</v>
      </c>
      <c r="M20" s="80">
        <v>54401.25</v>
      </c>
      <c r="N20" s="76" t="s">
        <v>205</v>
      </c>
    </row>
    <row r="21" spans="1:14" s="57" customFormat="1" ht="12.95" customHeight="1" x14ac:dyDescent="0.25">
      <c r="A21" s="123" t="s">
        <v>206</v>
      </c>
      <c r="B21" s="124" t="s">
        <v>207</v>
      </c>
      <c r="C21" s="125"/>
      <c r="D21" s="126" t="s">
        <v>126</v>
      </c>
      <c r="E21" s="127">
        <v>881</v>
      </c>
      <c r="F21" s="126" t="s">
        <v>208</v>
      </c>
      <c r="G21" s="126" t="s">
        <v>209</v>
      </c>
      <c r="H21" s="124" t="s">
        <v>193</v>
      </c>
      <c r="I21" s="124" t="s">
        <v>194</v>
      </c>
      <c r="J21" s="128">
        <v>441</v>
      </c>
      <c r="K21" s="129">
        <v>15.83</v>
      </c>
      <c r="L21" s="129">
        <v>6981.03</v>
      </c>
      <c r="M21" s="130">
        <v>34905.15</v>
      </c>
      <c r="N21" s="125" t="s">
        <v>210</v>
      </c>
    </row>
    <row r="22" spans="1:14" s="57" customFormat="1" ht="12.95" customHeight="1" x14ac:dyDescent="0.25">
      <c r="A22" s="52" t="s">
        <v>211</v>
      </c>
      <c r="B22" s="53" t="s">
        <v>212</v>
      </c>
      <c r="C22" s="76"/>
      <c r="D22" s="54" t="s">
        <v>126</v>
      </c>
      <c r="E22" s="10">
        <v>778</v>
      </c>
      <c r="F22" s="55" t="s">
        <v>213</v>
      </c>
      <c r="G22" s="55" t="s">
        <v>214</v>
      </c>
      <c r="H22" s="56" t="s">
        <v>193</v>
      </c>
      <c r="I22" s="56" t="s">
        <v>194</v>
      </c>
      <c r="J22" s="81">
        <v>389</v>
      </c>
      <c r="K22" s="78">
        <v>12.5</v>
      </c>
      <c r="L22" s="79">
        <v>4862.5</v>
      </c>
      <c r="M22" s="80">
        <v>24312.5</v>
      </c>
      <c r="N22" s="76" t="s">
        <v>215</v>
      </c>
    </row>
    <row r="23" spans="1:14" s="57" customFormat="1" ht="12.95" customHeight="1" x14ac:dyDescent="0.25">
      <c r="A23" s="52" t="s">
        <v>216</v>
      </c>
      <c r="B23" s="53" t="s">
        <v>217</v>
      </c>
      <c r="C23" s="76"/>
      <c r="D23" s="54" t="s">
        <v>126</v>
      </c>
      <c r="E23" s="10">
        <v>938</v>
      </c>
      <c r="F23" s="55" t="s">
        <v>218</v>
      </c>
      <c r="G23" s="55" t="s">
        <v>219</v>
      </c>
      <c r="H23" s="56" t="s">
        <v>193</v>
      </c>
      <c r="I23" s="56" t="s">
        <v>194</v>
      </c>
      <c r="J23" s="81">
        <v>469</v>
      </c>
      <c r="K23" s="78">
        <v>14.95</v>
      </c>
      <c r="L23" s="79">
        <v>7011.55</v>
      </c>
      <c r="M23" s="80">
        <v>35057.75</v>
      </c>
      <c r="N23" s="76" t="s">
        <v>220</v>
      </c>
    </row>
    <row r="24" spans="1:14" s="57" customFormat="1" ht="12.95" customHeight="1" x14ac:dyDescent="0.25">
      <c r="A24" s="52" t="s">
        <v>221</v>
      </c>
      <c r="B24" s="53" t="s">
        <v>222</v>
      </c>
      <c r="C24" s="76"/>
      <c r="D24" s="54" t="s">
        <v>126</v>
      </c>
      <c r="E24" s="10">
        <v>938</v>
      </c>
      <c r="F24" s="55" t="s">
        <v>223</v>
      </c>
      <c r="G24" s="55" t="s">
        <v>224</v>
      </c>
      <c r="H24" s="56" t="s">
        <v>193</v>
      </c>
      <c r="I24" s="56" t="s">
        <v>194</v>
      </c>
      <c r="J24" s="81">
        <v>469</v>
      </c>
      <c r="K24" s="78">
        <v>14.9</v>
      </c>
      <c r="L24" s="79">
        <v>6988.1</v>
      </c>
      <c r="M24" s="80">
        <v>34940.5</v>
      </c>
      <c r="N24" s="76" t="s">
        <v>225</v>
      </c>
    </row>
    <row r="25" spans="1:14" s="57" customFormat="1" ht="12.95" customHeight="1" x14ac:dyDescent="0.25">
      <c r="A25" s="52" t="s">
        <v>226</v>
      </c>
      <c r="B25" s="53" t="s">
        <v>227</v>
      </c>
      <c r="C25" s="76"/>
      <c r="D25" s="54" t="s">
        <v>126</v>
      </c>
      <c r="E25" s="10">
        <v>2272</v>
      </c>
      <c r="F25" s="55" t="s">
        <v>228</v>
      </c>
      <c r="G25" s="55" t="s">
        <v>229</v>
      </c>
      <c r="H25" s="56" t="s">
        <v>193</v>
      </c>
      <c r="I25" s="56" t="s">
        <v>194</v>
      </c>
      <c r="J25" s="77">
        <v>1136</v>
      </c>
      <c r="K25" s="78">
        <v>25.38</v>
      </c>
      <c r="L25" s="79">
        <v>28831.68</v>
      </c>
      <c r="M25" s="80">
        <v>144158.39999999999</v>
      </c>
      <c r="N25" s="76" t="s">
        <v>230</v>
      </c>
    </row>
    <row r="26" spans="1:14" s="57" customFormat="1" ht="12.95" customHeight="1" x14ac:dyDescent="0.25">
      <c r="A26" s="52" t="s">
        <v>231</v>
      </c>
      <c r="B26" s="53" t="s">
        <v>232</v>
      </c>
      <c r="C26" s="76"/>
      <c r="D26" s="54" t="s">
        <v>126</v>
      </c>
      <c r="E26" s="10">
        <v>2502</v>
      </c>
      <c r="F26" s="55" t="s">
        <v>232</v>
      </c>
      <c r="G26" s="55" t="s">
        <v>233</v>
      </c>
      <c r="H26" s="56" t="s">
        <v>129</v>
      </c>
      <c r="I26" s="56" t="s">
        <v>130</v>
      </c>
      <c r="J26" s="81">
        <v>251</v>
      </c>
      <c r="K26" s="78">
        <v>3.99</v>
      </c>
      <c r="L26" s="79">
        <v>1001.49</v>
      </c>
      <c r="M26" s="80">
        <v>5007.45</v>
      </c>
      <c r="N26" s="76" t="s">
        <v>234</v>
      </c>
    </row>
    <row r="27" spans="1:14" s="57" customFormat="1" ht="12.95" customHeight="1" x14ac:dyDescent="0.25">
      <c r="A27" s="52" t="s">
        <v>235</v>
      </c>
      <c r="B27" s="53" t="s">
        <v>236</v>
      </c>
      <c r="C27" s="76"/>
      <c r="D27" s="54" t="s">
        <v>126</v>
      </c>
      <c r="E27" s="10">
        <v>16384</v>
      </c>
      <c r="F27" s="55" t="s">
        <v>236</v>
      </c>
      <c r="G27" s="55" t="s">
        <v>237</v>
      </c>
      <c r="H27" s="56" t="s">
        <v>129</v>
      </c>
      <c r="I27" s="56" t="s">
        <v>130</v>
      </c>
      <c r="J27" s="77">
        <v>1639</v>
      </c>
      <c r="K27" s="78">
        <v>2.4</v>
      </c>
      <c r="L27" s="79">
        <v>3933.6</v>
      </c>
      <c r="M27" s="80">
        <v>19668</v>
      </c>
      <c r="N27" s="76" t="s">
        <v>238</v>
      </c>
    </row>
    <row r="28" spans="1:14" s="57" customFormat="1" ht="12.95" customHeight="1" x14ac:dyDescent="0.25">
      <c r="A28" s="52" t="s">
        <v>239</v>
      </c>
      <c r="B28" s="53" t="s">
        <v>240</v>
      </c>
      <c r="C28" s="76"/>
      <c r="D28" s="54" t="s">
        <v>126</v>
      </c>
      <c r="E28" s="10">
        <v>999</v>
      </c>
      <c r="F28" s="55" t="s">
        <v>240</v>
      </c>
      <c r="G28" s="55" t="s">
        <v>241</v>
      </c>
      <c r="H28" s="56" t="s">
        <v>129</v>
      </c>
      <c r="I28" s="56" t="s">
        <v>130</v>
      </c>
      <c r="J28" s="81">
        <v>100</v>
      </c>
      <c r="K28" s="78">
        <v>4.9800000000000004</v>
      </c>
      <c r="L28" s="79">
        <v>498</v>
      </c>
      <c r="M28" s="80">
        <v>2490</v>
      </c>
      <c r="N28" s="76" t="s">
        <v>242</v>
      </c>
    </row>
    <row r="29" spans="1:14" s="57" customFormat="1" ht="12.95" customHeight="1" x14ac:dyDescent="0.25">
      <c r="A29" s="52" t="s">
        <v>243</v>
      </c>
      <c r="B29" s="53" t="s">
        <v>244</v>
      </c>
      <c r="C29" s="76"/>
      <c r="D29" s="54" t="s">
        <v>126</v>
      </c>
      <c r="E29" s="10">
        <v>1282</v>
      </c>
      <c r="F29" s="55" t="s">
        <v>245</v>
      </c>
      <c r="G29" s="55" t="s">
        <v>246</v>
      </c>
      <c r="H29" s="56" t="s">
        <v>129</v>
      </c>
      <c r="I29" s="56" t="s">
        <v>130</v>
      </c>
      <c r="J29" s="81">
        <v>129</v>
      </c>
      <c r="K29" s="78">
        <v>3.2</v>
      </c>
      <c r="L29" s="79">
        <v>412.8</v>
      </c>
      <c r="M29" s="80">
        <v>2064</v>
      </c>
      <c r="N29" s="76" t="s">
        <v>247</v>
      </c>
    </row>
    <row r="30" spans="1:14" s="57" customFormat="1" ht="12.95" customHeight="1" x14ac:dyDescent="0.25">
      <c r="A30" s="123" t="s">
        <v>248</v>
      </c>
      <c r="B30" s="124" t="s">
        <v>249</v>
      </c>
      <c r="C30" s="125"/>
      <c r="D30" s="126" t="s">
        <v>126</v>
      </c>
      <c r="E30" s="127">
        <v>876</v>
      </c>
      <c r="F30" s="126" t="s">
        <v>250</v>
      </c>
      <c r="G30" s="126" t="s">
        <v>251</v>
      </c>
      <c r="H30" s="124" t="s">
        <v>193</v>
      </c>
      <c r="I30" s="124" t="s">
        <v>194</v>
      </c>
      <c r="J30" s="128">
        <v>438</v>
      </c>
      <c r="K30" s="129">
        <v>21.45</v>
      </c>
      <c r="L30" s="129">
        <v>9395.1</v>
      </c>
      <c r="M30" s="130">
        <v>46975.5</v>
      </c>
      <c r="N30" s="125" t="s">
        <v>252</v>
      </c>
    </row>
    <row r="31" spans="1:14" s="57" customFormat="1" ht="12.95" customHeight="1" x14ac:dyDescent="0.25">
      <c r="A31" s="52" t="s">
        <v>253</v>
      </c>
      <c r="B31" s="53" t="s">
        <v>254</v>
      </c>
      <c r="C31" s="76"/>
      <c r="D31" s="54" t="s">
        <v>126</v>
      </c>
      <c r="E31" s="10">
        <v>876</v>
      </c>
      <c r="F31" s="55" t="s">
        <v>255</v>
      </c>
      <c r="G31" s="55" t="s">
        <v>256</v>
      </c>
      <c r="H31" s="56" t="s">
        <v>193</v>
      </c>
      <c r="I31" s="56" t="s">
        <v>194</v>
      </c>
      <c r="J31" s="81">
        <v>438</v>
      </c>
      <c r="K31" s="78">
        <v>17.7</v>
      </c>
      <c r="L31" s="79">
        <v>7752.6</v>
      </c>
      <c r="M31" s="80">
        <v>38763</v>
      </c>
      <c r="N31" s="76" t="s">
        <v>257</v>
      </c>
    </row>
    <row r="32" spans="1:14" s="57" customFormat="1" ht="12.95" customHeight="1" x14ac:dyDescent="0.25">
      <c r="A32" s="52" t="s">
        <v>258</v>
      </c>
      <c r="B32" s="53" t="s">
        <v>259</v>
      </c>
      <c r="C32" s="76"/>
      <c r="D32" s="54" t="s">
        <v>126</v>
      </c>
      <c r="E32" s="10">
        <v>876</v>
      </c>
      <c r="F32" s="55" t="s">
        <v>260</v>
      </c>
      <c r="G32" s="55" t="s">
        <v>261</v>
      </c>
      <c r="H32" s="56" t="s">
        <v>193</v>
      </c>
      <c r="I32" s="56" t="s">
        <v>194</v>
      </c>
      <c r="J32" s="81">
        <v>438</v>
      </c>
      <c r="K32" s="78">
        <v>15.9</v>
      </c>
      <c r="L32" s="79">
        <v>6964.2</v>
      </c>
      <c r="M32" s="80">
        <v>34821</v>
      </c>
      <c r="N32" s="76" t="s">
        <v>262</v>
      </c>
    </row>
    <row r="33" spans="1:14" s="57" customFormat="1" ht="12.95" customHeight="1" x14ac:dyDescent="0.25">
      <c r="A33" s="52" t="s">
        <v>263</v>
      </c>
      <c r="B33" s="53" t="s">
        <v>264</v>
      </c>
      <c r="C33" s="76"/>
      <c r="D33" s="54" t="s">
        <v>126</v>
      </c>
      <c r="E33" s="10">
        <v>876</v>
      </c>
      <c r="F33" s="55" t="s">
        <v>265</v>
      </c>
      <c r="G33" s="55" t="s">
        <v>266</v>
      </c>
      <c r="H33" s="56" t="s">
        <v>193</v>
      </c>
      <c r="I33" s="56" t="s">
        <v>194</v>
      </c>
      <c r="J33" s="81">
        <v>438</v>
      </c>
      <c r="K33" s="78">
        <v>18.7</v>
      </c>
      <c r="L33" s="79">
        <v>8190.6</v>
      </c>
      <c r="M33" s="80">
        <v>40953</v>
      </c>
      <c r="N33" s="76" t="s">
        <v>267</v>
      </c>
    </row>
    <row r="34" spans="1:14" s="57" customFormat="1" ht="12.95" customHeight="1" x14ac:dyDescent="0.25">
      <c r="A34" s="52" t="s">
        <v>268</v>
      </c>
      <c r="B34" s="53" t="s">
        <v>269</v>
      </c>
      <c r="C34" s="76"/>
      <c r="D34" s="54" t="s">
        <v>126</v>
      </c>
      <c r="E34" s="10">
        <v>874</v>
      </c>
      <c r="F34" s="55" t="s">
        <v>270</v>
      </c>
      <c r="G34" s="55" t="s">
        <v>271</v>
      </c>
      <c r="H34" s="56" t="s">
        <v>193</v>
      </c>
      <c r="I34" s="56" t="s">
        <v>194</v>
      </c>
      <c r="J34" s="81">
        <v>437</v>
      </c>
      <c r="K34" s="78">
        <v>42.75</v>
      </c>
      <c r="L34" s="79">
        <v>18681.75</v>
      </c>
      <c r="M34" s="80">
        <v>93408.75</v>
      </c>
      <c r="N34" s="76" t="s">
        <v>272</v>
      </c>
    </row>
    <row r="35" spans="1:14" s="57" customFormat="1" ht="12.95" customHeight="1" x14ac:dyDescent="0.25">
      <c r="A35" s="52" t="s">
        <v>273</v>
      </c>
      <c r="B35" s="53" t="s">
        <v>274</v>
      </c>
      <c r="C35" s="76"/>
      <c r="D35" s="54" t="s">
        <v>126</v>
      </c>
      <c r="E35" s="10">
        <v>864</v>
      </c>
      <c r="F35" s="55" t="s">
        <v>275</v>
      </c>
      <c r="G35" s="55" t="s">
        <v>276</v>
      </c>
      <c r="H35" s="56" t="s">
        <v>193</v>
      </c>
      <c r="I35" s="56" t="s">
        <v>194</v>
      </c>
      <c r="J35" s="81">
        <v>432</v>
      </c>
      <c r="K35" s="78">
        <v>42.75</v>
      </c>
      <c r="L35" s="79">
        <v>18468</v>
      </c>
      <c r="M35" s="80">
        <v>92340</v>
      </c>
      <c r="N35" s="76" t="s">
        <v>277</v>
      </c>
    </row>
    <row r="36" spans="1:14" s="57" customFormat="1" ht="12.95" customHeight="1" x14ac:dyDescent="0.25">
      <c r="A36" s="52" t="s">
        <v>278</v>
      </c>
      <c r="B36" s="53" t="s">
        <v>279</v>
      </c>
      <c r="C36" s="76"/>
      <c r="D36" s="54" t="s">
        <v>126</v>
      </c>
      <c r="E36" s="10">
        <v>406</v>
      </c>
      <c r="F36" s="55" t="s">
        <v>280</v>
      </c>
      <c r="G36" s="55" t="s">
        <v>281</v>
      </c>
      <c r="H36" s="56" t="s">
        <v>193</v>
      </c>
      <c r="I36" s="56" t="s">
        <v>194</v>
      </c>
      <c r="J36" s="81">
        <v>203</v>
      </c>
      <c r="K36" s="78">
        <v>15.36</v>
      </c>
      <c r="L36" s="79">
        <v>3118.08</v>
      </c>
      <c r="M36" s="80">
        <v>15590.4</v>
      </c>
      <c r="N36" s="76" t="s">
        <v>282</v>
      </c>
    </row>
    <row r="37" spans="1:14" s="57" customFormat="1" ht="12.95" customHeight="1" x14ac:dyDescent="0.25">
      <c r="A37" s="52" t="s">
        <v>283</v>
      </c>
      <c r="B37" s="53" t="s">
        <v>284</v>
      </c>
      <c r="C37" s="76"/>
      <c r="D37" s="54" t="s">
        <v>126</v>
      </c>
      <c r="E37" s="10">
        <v>396</v>
      </c>
      <c r="F37" s="55" t="s">
        <v>285</v>
      </c>
      <c r="G37" s="55" t="s">
        <v>286</v>
      </c>
      <c r="H37" s="56" t="s">
        <v>193</v>
      </c>
      <c r="I37" s="56" t="s">
        <v>194</v>
      </c>
      <c r="J37" s="81">
        <v>198</v>
      </c>
      <c r="K37" s="78">
        <v>27.4</v>
      </c>
      <c r="L37" s="79">
        <v>5425.2</v>
      </c>
      <c r="M37" s="80">
        <v>27126</v>
      </c>
      <c r="N37" s="76" t="s">
        <v>287</v>
      </c>
    </row>
    <row r="38" spans="1:14" s="57" customFormat="1" ht="12.95" customHeight="1" x14ac:dyDescent="0.25">
      <c r="A38" s="52" t="s">
        <v>288</v>
      </c>
      <c r="B38" s="53" t="s">
        <v>289</v>
      </c>
      <c r="C38" s="76"/>
      <c r="D38" s="54" t="s">
        <v>126</v>
      </c>
      <c r="E38" s="10">
        <v>336</v>
      </c>
      <c r="F38" s="55" t="s">
        <v>290</v>
      </c>
      <c r="G38" s="55" t="s">
        <v>291</v>
      </c>
      <c r="H38" s="56" t="s">
        <v>193</v>
      </c>
      <c r="I38" s="56" t="s">
        <v>194</v>
      </c>
      <c r="J38" s="81">
        <v>168</v>
      </c>
      <c r="K38" s="78">
        <v>23.8</v>
      </c>
      <c r="L38" s="79">
        <v>3998.4</v>
      </c>
      <c r="M38" s="80">
        <v>19992</v>
      </c>
      <c r="N38" s="76" t="s">
        <v>292</v>
      </c>
    </row>
    <row r="39" spans="1:14" s="57" customFormat="1" ht="12.95" customHeight="1" x14ac:dyDescent="0.25">
      <c r="A39" s="52" t="s">
        <v>293</v>
      </c>
      <c r="B39" s="53" t="s">
        <v>294</v>
      </c>
      <c r="C39" s="76"/>
      <c r="D39" s="54" t="s">
        <v>126</v>
      </c>
      <c r="E39" s="10">
        <v>166</v>
      </c>
      <c r="F39" s="55" t="s">
        <v>295</v>
      </c>
      <c r="G39" s="55" t="s">
        <v>296</v>
      </c>
      <c r="H39" s="56" t="s">
        <v>193</v>
      </c>
      <c r="I39" s="56" t="s">
        <v>194</v>
      </c>
      <c r="J39" s="81">
        <v>83</v>
      </c>
      <c r="K39" s="78">
        <v>2.8</v>
      </c>
      <c r="L39" s="79">
        <v>232.4</v>
      </c>
      <c r="M39" s="80">
        <v>1162</v>
      </c>
      <c r="N39" s="76" t="s">
        <v>297</v>
      </c>
    </row>
    <row r="40" spans="1:14" s="57" customFormat="1" ht="12.95" customHeight="1" x14ac:dyDescent="0.25">
      <c r="A40" s="52" t="s">
        <v>298</v>
      </c>
      <c r="B40" s="53" t="s">
        <v>299</v>
      </c>
      <c r="C40" s="76"/>
      <c r="D40" s="54" t="s">
        <v>126</v>
      </c>
      <c r="E40" s="10">
        <v>125</v>
      </c>
      <c r="F40" s="55" t="s">
        <v>300</v>
      </c>
      <c r="G40" s="55" t="s">
        <v>301</v>
      </c>
      <c r="H40" s="56" t="s">
        <v>302</v>
      </c>
      <c r="I40" s="56" t="s">
        <v>303</v>
      </c>
      <c r="J40" s="81">
        <v>125</v>
      </c>
      <c r="K40" s="78">
        <v>61</v>
      </c>
      <c r="L40" s="79">
        <v>7625</v>
      </c>
      <c r="M40" s="80">
        <v>38125</v>
      </c>
      <c r="N40" s="76" t="s">
        <v>304</v>
      </c>
    </row>
    <row r="41" spans="1:14" s="57" customFormat="1" ht="12.95" customHeight="1" x14ac:dyDescent="0.25">
      <c r="A41" s="52" t="s">
        <v>305</v>
      </c>
      <c r="B41" s="53" t="s">
        <v>306</v>
      </c>
      <c r="C41" s="76"/>
      <c r="D41" s="54" t="s">
        <v>126</v>
      </c>
      <c r="E41" s="10">
        <v>156</v>
      </c>
      <c r="F41" s="55" t="s">
        <v>306</v>
      </c>
      <c r="G41" s="55" t="s">
        <v>307</v>
      </c>
      <c r="H41" s="56" t="s">
        <v>193</v>
      </c>
      <c r="I41" s="56" t="s">
        <v>194</v>
      </c>
      <c r="J41" s="81">
        <v>78</v>
      </c>
      <c r="K41" s="78">
        <v>215</v>
      </c>
      <c r="L41" s="79">
        <v>16770</v>
      </c>
      <c r="M41" s="80">
        <v>83850</v>
      </c>
      <c r="N41" s="76" t="s">
        <v>308</v>
      </c>
    </row>
    <row r="42" spans="1:14" s="57" customFormat="1" ht="54.75" customHeight="1" x14ac:dyDescent="0.25">
      <c r="A42" s="52" t="s">
        <v>309</v>
      </c>
      <c r="B42" s="53" t="s">
        <v>310</v>
      </c>
      <c r="C42" s="54" t="s">
        <v>311</v>
      </c>
      <c r="D42" s="53" t="s">
        <v>312</v>
      </c>
      <c r="E42" s="10">
        <v>19</v>
      </c>
      <c r="F42" s="55" t="s">
        <v>313</v>
      </c>
      <c r="G42" s="55" t="s">
        <v>314</v>
      </c>
      <c r="H42" s="56" t="s">
        <v>315</v>
      </c>
      <c r="I42" s="56" t="s">
        <v>316</v>
      </c>
      <c r="J42" s="81">
        <v>19</v>
      </c>
      <c r="K42" s="78">
        <v>1144</v>
      </c>
      <c r="L42" s="79">
        <v>21736</v>
      </c>
      <c r="M42" s="80">
        <v>108680</v>
      </c>
      <c r="N42" s="76" t="s">
        <v>317</v>
      </c>
    </row>
    <row r="43" spans="1:14" s="57" customFormat="1" ht="54" customHeight="1" x14ac:dyDescent="0.25">
      <c r="A43" s="58" t="s">
        <v>318</v>
      </c>
      <c r="B43" s="59" t="s">
        <v>319</v>
      </c>
      <c r="C43" s="60" t="s">
        <v>320</v>
      </c>
      <c r="D43" s="61" t="s">
        <v>312</v>
      </c>
      <c r="E43" s="10">
        <v>19</v>
      </c>
      <c r="F43" s="62" t="s">
        <v>321</v>
      </c>
      <c r="G43" s="62" t="s">
        <v>322</v>
      </c>
      <c r="H43" s="56" t="s">
        <v>193</v>
      </c>
      <c r="I43" s="63" t="s">
        <v>323</v>
      </c>
      <c r="J43" s="82">
        <v>19</v>
      </c>
      <c r="K43" s="83">
        <v>187</v>
      </c>
      <c r="L43" s="84">
        <v>3553</v>
      </c>
      <c r="M43" s="85">
        <v>17765</v>
      </c>
      <c r="N43" s="76" t="s">
        <v>324</v>
      </c>
    </row>
    <row r="44" spans="1:14" s="57" customFormat="1" ht="12.95" customHeight="1" x14ac:dyDescent="0.25">
      <c r="A44" s="64" t="s">
        <v>83</v>
      </c>
      <c r="B44" s="86"/>
      <c r="C44" s="87"/>
      <c r="D44" s="87"/>
      <c r="E44" s="88"/>
      <c r="F44" s="87"/>
      <c r="G44" s="87"/>
      <c r="H44" s="89"/>
      <c r="I44" s="88"/>
      <c r="J44" s="88"/>
      <c r="K44" s="87"/>
      <c r="L44" s="90">
        <v>325663.39</v>
      </c>
      <c r="M44" s="91">
        <v>1628316.95</v>
      </c>
      <c r="N44" s="72"/>
    </row>
    <row r="45" spans="1:14" s="57" customFormat="1" ht="12.95" customHeight="1" x14ac:dyDescent="0.25">
      <c r="A45" s="65"/>
      <c r="B45" s="92"/>
      <c r="C45" s="92"/>
      <c r="D45" s="92"/>
      <c r="E45" s="75"/>
      <c r="F45" s="92"/>
      <c r="G45" s="92"/>
      <c r="H45" s="75"/>
      <c r="I45" s="75"/>
      <c r="J45" s="75"/>
      <c r="K45" s="92"/>
      <c r="L45" s="93"/>
      <c r="M45" s="94"/>
      <c r="N45" s="72"/>
    </row>
    <row r="46" spans="1:14" s="57" customFormat="1" ht="18" customHeight="1" x14ac:dyDescent="0.25">
      <c r="A46" s="247" t="s">
        <v>325</v>
      </c>
      <c r="B46" s="248"/>
      <c r="C46" s="248"/>
      <c r="D46" s="248"/>
      <c r="E46" s="249"/>
      <c r="F46" s="95">
        <v>380</v>
      </c>
      <c r="G46" s="73"/>
      <c r="H46" s="74"/>
      <c r="I46" s="75"/>
      <c r="J46" s="74"/>
      <c r="K46" s="73"/>
      <c r="L46" s="73"/>
      <c r="M46" s="73"/>
      <c r="N46" s="72"/>
    </row>
    <row r="49" spans="1:3" ht="15.75" thickBot="1" x14ac:dyDescent="0.3"/>
    <row r="50" spans="1:3" ht="21" customHeight="1" x14ac:dyDescent="0.25">
      <c r="A50" s="241" t="s">
        <v>326</v>
      </c>
      <c r="B50" s="242"/>
      <c r="C50" s="43">
        <v>0.70679999999999998</v>
      </c>
    </row>
    <row r="51" spans="1:3" ht="26.25" customHeight="1" x14ac:dyDescent="0.25">
      <c r="A51" s="241" t="s">
        <v>327</v>
      </c>
      <c r="B51" s="242"/>
      <c r="C51" s="44">
        <v>1628316.95</v>
      </c>
    </row>
    <row r="52" spans="1:3" ht="27" customHeight="1" thickBot="1" x14ac:dyDescent="0.3">
      <c r="A52" s="241" t="s">
        <v>328</v>
      </c>
      <c r="B52" s="242"/>
      <c r="C52" s="45">
        <v>4000000</v>
      </c>
    </row>
  </sheetData>
  <mergeCells count="7">
    <mergeCell ref="R12:V15"/>
    <mergeCell ref="A52:B52"/>
    <mergeCell ref="A1:M1"/>
    <mergeCell ref="D3:M3"/>
    <mergeCell ref="A46:E46"/>
    <mergeCell ref="A50:B50"/>
    <mergeCell ref="A51:B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D1" workbookViewId="0">
      <selection activeCell="H22" sqref="H22"/>
    </sheetView>
  </sheetViews>
  <sheetFormatPr defaultRowHeight="15" x14ac:dyDescent="0.25"/>
  <cols>
    <col min="1" max="1" width="9" style="96" customWidth="1"/>
    <col min="2" max="2" width="29.140625" style="96" customWidth="1"/>
    <col min="3" max="3" width="13" style="96" customWidth="1"/>
    <col min="4" max="4" width="26.7109375" style="96" customWidth="1"/>
    <col min="5" max="5" width="9.140625" style="96"/>
    <col min="6" max="6" width="25.42578125" style="96" customWidth="1"/>
    <col min="7" max="7" width="13.28515625" style="96" customWidth="1"/>
    <col min="8" max="8" width="23.7109375" style="96" customWidth="1"/>
    <col min="9" max="9" width="25.140625" style="96" customWidth="1"/>
    <col min="10" max="10" width="37.85546875" style="96" customWidth="1"/>
    <col min="11" max="11" width="17.7109375" style="96" customWidth="1"/>
    <col min="12" max="12" width="17.85546875" style="96" customWidth="1"/>
    <col min="13" max="13" width="28.42578125" style="96" customWidth="1"/>
    <col min="14" max="14" width="41.5703125" style="96" customWidth="1"/>
    <col min="15" max="16384" width="9.140625" style="96"/>
  </cols>
  <sheetData>
    <row r="1" spans="1:14" ht="59.25" customHeight="1" x14ac:dyDescent="0.25">
      <c r="A1" s="227" t="s">
        <v>329</v>
      </c>
      <c r="B1" s="227"/>
      <c r="C1" s="227"/>
      <c r="D1" s="227"/>
      <c r="E1" s="227"/>
      <c r="F1" s="227"/>
      <c r="G1" s="227"/>
      <c r="H1" s="227"/>
      <c r="I1" s="227"/>
      <c r="J1" s="227"/>
      <c r="K1" s="11"/>
      <c r="L1" s="11"/>
      <c r="M1" s="11"/>
      <c r="N1" s="42"/>
    </row>
    <row r="2" spans="1:14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7"/>
    </row>
    <row r="3" spans="1:14" ht="15.75" thickBot="1" x14ac:dyDescent="0.3">
      <c r="A3" s="228" t="s">
        <v>1</v>
      </c>
      <c r="B3" s="229"/>
      <c r="C3" s="237" t="s">
        <v>330</v>
      </c>
      <c r="D3" s="238"/>
      <c r="E3" s="238"/>
      <c r="F3" s="238"/>
      <c r="G3" s="238"/>
      <c r="H3" s="238"/>
      <c r="I3" s="238"/>
      <c r="J3" s="238"/>
      <c r="K3" s="238"/>
      <c r="L3" s="238"/>
      <c r="M3" s="239"/>
      <c r="N3" s="27"/>
    </row>
    <row r="4" spans="1:1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7"/>
    </row>
    <row r="5" spans="1:14" ht="45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92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565</v>
      </c>
    </row>
    <row r="6" spans="1:14" ht="45" x14ac:dyDescent="0.25">
      <c r="A6" s="34" t="s">
        <v>331</v>
      </c>
      <c r="B6" s="16" t="s">
        <v>332</v>
      </c>
      <c r="C6" s="16" t="s">
        <v>18</v>
      </c>
      <c r="D6" s="16" t="s">
        <v>19</v>
      </c>
      <c r="E6" s="34">
        <v>4</v>
      </c>
      <c r="F6" s="36" t="s">
        <v>333</v>
      </c>
      <c r="G6" s="70" t="s">
        <v>334</v>
      </c>
      <c r="H6" s="18"/>
      <c r="I6" s="37"/>
      <c r="J6" s="37">
        <v>4</v>
      </c>
      <c r="K6" s="38">
        <v>2400</v>
      </c>
      <c r="L6" s="39">
        <f>Tabella13456793[[#This Row],[Prezzo unitario offerto]]*Tabella13456793[[#This Row],[Canoni/Numero unità di vendita offerte]]</f>
        <v>9600</v>
      </c>
      <c r="M6" s="40">
        <f>L6*5</f>
        <v>48000</v>
      </c>
      <c r="N6" s="27" t="s">
        <v>347</v>
      </c>
    </row>
    <row r="7" spans="1:14" ht="45" x14ac:dyDescent="0.25">
      <c r="A7" s="34" t="s">
        <v>331</v>
      </c>
      <c r="B7" s="16" t="s">
        <v>332</v>
      </c>
      <c r="C7" s="16" t="s">
        <v>25</v>
      </c>
      <c r="D7" s="16" t="s">
        <v>19</v>
      </c>
      <c r="E7" s="41">
        <v>4</v>
      </c>
      <c r="F7" s="36" t="s">
        <v>335</v>
      </c>
      <c r="G7" s="36" t="s">
        <v>336</v>
      </c>
      <c r="H7" s="18"/>
      <c r="I7" s="37"/>
      <c r="J7" s="18">
        <v>4</v>
      </c>
      <c r="K7" s="38">
        <v>600</v>
      </c>
      <c r="L7" s="39">
        <f>Tabella13456793[[#This Row],[Prezzo unitario offerto]]*Tabella13456793[[#This Row],[Canoni/Numero unità di vendita offerte]]</f>
        <v>2400</v>
      </c>
      <c r="M7" s="40">
        <f t="shared" ref="M7" si="0">L7*5</f>
        <v>12000</v>
      </c>
      <c r="N7" s="27"/>
    </row>
    <row r="8" spans="1:14" ht="75" x14ac:dyDescent="0.25">
      <c r="A8" s="34" t="s">
        <v>337</v>
      </c>
      <c r="B8" s="16" t="s">
        <v>338</v>
      </c>
      <c r="C8" s="16"/>
      <c r="D8" s="16" t="s">
        <v>339</v>
      </c>
      <c r="E8" s="41">
        <v>185000</v>
      </c>
      <c r="F8" s="36" t="s">
        <v>340</v>
      </c>
      <c r="G8" s="70" t="s">
        <v>341</v>
      </c>
      <c r="H8" s="35" t="s">
        <v>342</v>
      </c>
      <c r="I8" s="36" t="s">
        <v>342</v>
      </c>
      <c r="J8" s="35">
        <v>387</v>
      </c>
      <c r="K8" s="71">
        <v>4150</v>
      </c>
      <c r="L8" s="66">
        <f>Tabella13456793[[#This Row],[Prezzo unitario offerto]]*Tabella13456793[[#This Row],[Canoni/Numero unità di vendita offerte]]</f>
        <v>1606050</v>
      </c>
      <c r="M8" s="40">
        <f>L8*5</f>
        <v>8030250</v>
      </c>
      <c r="N8" s="27" t="s">
        <v>348</v>
      </c>
    </row>
    <row r="9" spans="1:14" ht="60" x14ac:dyDescent="0.25">
      <c r="A9" s="34" t="s">
        <v>343</v>
      </c>
      <c r="B9" s="34" t="s">
        <v>319</v>
      </c>
      <c r="C9" s="16" t="s">
        <v>320</v>
      </c>
      <c r="D9" s="16" t="s">
        <v>312</v>
      </c>
      <c r="E9" s="34">
        <v>4</v>
      </c>
      <c r="F9" s="36" t="s">
        <v>344</v>
      </c>
      <c r="G9" s="36" t="s">
        <v>345</v>
      </c>
      <c r="H9" s="35" t="s">
        <v>346</v>
      </c>
      <c r="I9" s="36" t="s">
        <v>346</v>
      </c>
      <c r="J9" s="35">
        <v>4</v>
      </c>
      <c r="K9" s="38">
        <v>180</v>
      </c>
      <c r="L9" s="66">
        <f>Tabella13456793[[#This Row],[Prezzo unitario offerto]]*Tabella13456793[[#This Row],[Canoni/Numero unità di vendita offerte]]</f>
        <v>720</v>
      </c>
      <c r="M9" s="40">
        <f>L9*5</f>
        <v>3600</v>
      </c>
      <c r="N9" s="27"/>
    </row>
    <row r="10" spans="1:14" x14ac:dyDescent="0.25">
      <c r="A10" s="13" t="s">
        <v>83</v>
      </c>
      <c r="B10" s="13"/>
      <c r="C10" s="13"/>
      <c r="D10" s="2"/>
      <c r="E10" s="13"/>
      <c r="F10" s="13"/>
      <c r="G10" s="13"/>
      <c r="H10" s="2"/>
      <c r="I10" s="13"/>
      <c r="J10" s="13"/>
      <c r="K10" s="13"/>
      <c r="L10" s="25">
        <f>SUBTOTAL(109,Tabella13456793[Valore complessivo annuale offerto])</f>
        <v>1618770</v>
      </c>
      <c r="M10" s="26">
        <f>SUBTOTAL(109,Tabella13456793[Valore complessivo offerto quinquennale])</f>
        <v>8093850</v>
      </c>
      <c r="N10" s="27"/>
    </row>
    <row r="11" spans="1:14" ht="15.75" thickBot="1" x14ac:dyDescent="0.3">
      <c r="A11" s="5"/>
      <c r="B11" s="5"/>
      <c r="C11" s="5"/>
      <c r="D11" s="6"/>
      <c r="E11" s="5"/>
      <c r="F11" s="5"/>
      <c r="G11" s="5"/>
      <c r="H11" s="6"/>
      <c r="I11" s="5"/>
      <c r="J11" s="5"/>
      <c r="K11" s="250"/>
      <c r="L11" s="250"/>
      <c r="M11" s="5"/>
      <c r="N11" s="42"/>
    </row>
    <row r="12" spans="1:14" x14ac:dyDescent="0.25">
      <c r="A12" s="230" t="s">
        <v>84</v>
      </c>
      <c r="B12" s="231"/>
      <c r="C12" s="231"/>
      <c r="D12" s="231"/>
      <c r="E12" s="232"/>
      <c r="F12" s="28">
        <v>32375.4</v>
      </c>
      <c r="G12" s="5"/>
      <c r="H12" s="6"/>
      <c r="I12" s="5"/>
      <c r="J12" s="5"/>
      <c r="K12" s="5"/>
      <c r="L12" s="5"/>
      <c r="M12" s="5"/>
      <c r="N12" s="42"/>
    </row>
    <row r="13" spans="1:14" ht="15.75" thickBot="1" x14ac:dyDescent="0.3">
      <c r="A13" s="233" t="s">
        <v>85</v>
      </c>
      <c r="B13" s="234"/>
      <c r="C13" s="234"/>
      <c r="D13" s="234"/>
      <c r="E13" s="235"/>
      <c r="F13" s="29">
        <v>800</v>
      </c>
      <c r="G13" s="5"/>
      <c r="H13" s="6"/>
      <c r="I13" s="5"/>
      <c r="J13" s="5"/>
      <c r="K13" s="5"/>
      <c r="L13" s="5"/>
      <c r="M13" s="5"/>
      <c r="N13" s="42"/>
    </row>
    <row r="14" spans="1:14" x14ac:dyDescent="0.25">
      <c r="A14" s="6"/>
      <c r="B14" s="6"/>
      <c r="C14" s="6"/>
      <c r="D14" s="6"/>
      <c r="E14" s="6"/>
      <c r="F14" s="236"/>
      <c r="G14" s="236"/>
      <c r="H14" s="236"/>
      <c r="I14" s="5"/>
      <c r="J14" s="5"/>
      <c r="K14" s="5"/>
      <c r="L14" s="5"/>
      <c r="M14" s="5"/>
      <c r="N14" s="42"/>
    </row>
    <row r="15" spans="1:14" ht="15.75" thickBot="1" x14ac:dyDescent="0.3">
      <c r="A15" s="5"/>
      <c r="B15" s="5"/>
      <c r="C15" s="5"/>
      <c r="D15" s="67"/>
      <c r="E15" s="5"/>
      <c r="F15" s="68"/>
      <c r="G15" s="69"/>
      <c r="H15" s="6"/>
      <c r="I15" s="5"/>
      <c r="J15" s="5"/>
      <c r="K15" s="5"/>
      <c r="L15" s="5"/>
      <c r="M15" s="5"/>
      <c r="N15" s="42"/>
    </row>
    <row r="16" spans="1:14" x14ac:dyDescent="0.25">
      <c r="A16" s="218" t="s">
        <v>86</v>
      </c>
      <c r="B16" s="219"/>
      <c r="C16" s="220"/>
      <c r="D16" s="30">
        <v>0.98499999999999999</v>
      </c>
      <c r="E16" s="5"/>
      <c r="F16" s="5"/>
      <c r="G16" s="5"/>
      <c r="H16" s="6"/>
      <c r="I16" s="5"/>
      <c r="J16" s="5"/>
      <c r="K16" s="5"/>
      <c r="L16" s="5"/>
      <c r="M16" s="5"/>
      <c r="N16" s="42"/>
    </row>
    <row r="17" spans="1:14" ht="40.5" customHeight="1" x14ac:dyDescent="0.25">
      <c r="A17" s="221" t="s">
        <v>87</v>
      </c>
      <c r="B17" s="222"/>
      <c r="C17" s="223"/>
      <c r="D17" s="31">
        <f>Tabella13456793[[#Totals],[Valore complessivo offerto quinquennale]]+F13</f>
        <v>8094650</v>
      </c>
      <c r="E17" s="5"/>
      <c r="F17" s="5"/>
      <c r="G17" s="5"/>
      <c r="H17" s="6"/>
      <c r="I17" s="5"/>
      <c r="J17" s="5"/>
      <c r="K17" s="5"/>
      <c r="L17" s="5"/>
      <c r="M17" s="5"/>
      <c r="N17" s="42"/>
    </row>
  </sheetData>
  <mergeCells count="9">
    <mergeCell ref="F14:H14"/>
    <mergeCell ref="A16:C16"/>
    <mergeCell ref="A17:C17"/>
    <mergeCell ref="A1:J1"/>
    <mergeCell ref="A3:B3"/>
    <mergeCell ref="C3:M3"/>
    <mergeCell ref="K11:L11"/>
    <mergeCell ref="A12:E12"/>
    <mergeCell ref="A13:E1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BF92A2-DD12-49AD-9166-09D61CF1DDC4}"/>
</file>

<file path=customXml/itemProps2.xml><?xml version="1.0" encoding="utf-8"?>
<ds:datastoreItem xmlns:ds="http://schemas.openxmlformats.org/officeDocument/2006/customXml" ds:itemID="{243619DB-C5EF-46E1-ADA2-5CECF0648CC1}"/>
</file>

<file path=customXml/itemProps3.xml><?xml version="1.0" encoding="utf-8"?>
<ds:datastoreItem xmlns:ds="http://schemas.openxmlformats.org/officeDocument/2006/customXml" ds:itemID="{A0924ADA-4363-4FD9-AD57-82B1E22CC5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lotto 1 </vt:lpstr>
      <vt:lpstr>lotto 2</vt:lpstr>
      <vt:lpstr>lotto 3 </vt:lpstr>
      <vt:lpstr>lotto 4</vt:lpstr>
      <vt:lpstr>lotto 7</vt:lpstr>
      <vt:lpstr>lotto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Mariangela Carbonaro</dc:creator>
  <cp:lastModifiedBy>Mariangela Carbonaro</cp:lastModifiedBy>
  <dcterms:created xsi:type="dcterms:W3CDTF">2017-07-05T11:21:42Z</dcterms:created>
  <dcterms:modified xsi:type="dcterms:W3CDTF">2019-09-11T08:36:57Z</dcterms:modified>
</cp:coreProperties>
</file>